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showInkAnnotation="0" codeName="ThisWorkbook" autoCompressPictures="0"/>
  <mc:AlternateContent xmlns:mc="http://schemas.openxmlformats.org/markup-compatibility/2006">
    <mc:Choice Requires="x15">
      <x15ac:absPath xmlns:x15ac="http://schemas.microsoft.com/office/spreadsheetml/2010/11/ac" url="L:\03 Logistik\Conflict Materials\"/>
    </mc:Choice>
  </mc:AlternateContent>
  <xr:revisionPtr revIDLastSave="0" documentId="10_ncr:8100000_{1132BB1C-B44A-4CCC-B376-E3251A4D124F}" xr6:coauthVersionLast="34" xr6:coauthVersionMax="34" xr10:uidLastSave="{00000000-0000-0000-0000-000000000000}"/>
  <workbookProtection workbookPassword="E985" lockStructure="1"/>
  <bookViews>
    <workbookView xWindow="0" yWindow="0" windowWidth="23925" windowHeight="1198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Look-up'!$J$5:$J$573</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6" i="16" l="1"/>
  <c r="T566" i="16"/>
  <c r="S546" i="16"/>
  <c r="T546" i="16"/>
  <c r="S526" i="16"/>
  <c r="T526" i="16"/>
  <c r="S502" i="16"/>
  <c r="T502" i="16"/>
  <c r="S490" i="16"/>
  <c r="T490" i="16"/>
  <c r="S478" i="16"/>
  <c r="T478" i="16"/>
  <c r="S458" i="16"/>
  <c r="T458" i="16"/>
  <c r="S438" i="16"/>
  <c r="T438" i="16"/>
  <c r="S422" i="16"/>
  <c r="T422" i="16"/>
  <c r="S402" i="16"/>
  <c r="T402" i="16"/>
  <c r="S382" i="16"/>
  <c r="T382" i="16"/>
  <c r="S366" i="16"/>
  <c r="T366" i="16"/>
  <c r="T346" i="16"/>
  <c r="S346" i="16"/>
  <c r="T302" i="16"/>
  <c r="S302" i="16"/>
  <c r="S562" i="16"/>
  <c r="T562" i="16"/>
  <c r="S538" i="16"/>
  <c r="T538" i="16"/>
  <c r="S514" i="16"/>
  <c r="T514" i="16"/>
  <c r="S494" i="16"/>
  <c r="T494" i="16"/>
  <c r="S470" i="16"/>
  <c r="T470" i="16"/>
  <c r="S442" i="16"/>
  <c r="T442" i="16"/>
  <c r="S418" i="16"/>
  <c r="T418" i="16"/>
  <c r="S390" i="16"/>
  <c r="T390" i="16"/>
  <c r="S362" i="16"/>
  <c r="T362" i="16"/>
  <c r="T330" i="16"/>
  <c r="S330" i="16"/>
  <c r="T314" i="16"/>
  <c r="S314" i="16"/>
  <c r="T278" i="16"/>
  <c r="S278" i="16"/>
  <c r="T242" i="16"/>
  <c r="S242" i="16"/>
  <c r="T218" i="16"/>
  <c r="S218" i="16"/>
  <c r="T186" i="16"/>
  <c r="S186" i="16"/>
  <c r="T162" i="16"/>
  <c r="S162" i="16"/>
  <c r="T134" i="16"/>
  <c r="S134" i="16"/>
  <c r="T114" i="16"/>
  <c r="S114" i="16"/>
  <c r="T98" i="16"/>
  <c r="S98" i="16"/>
  <c r="T78" i="16"/>
  <c r="S78" i="16"/>
  <c r="T62" i="16"/>
  <c r="S62" i="16"/>
  <c r="T54" i="16"/>
  <c r="S54" i="16"/>
  <c r="T46" i="16"/>
  <c r="S46" i="16"/>
  <c r="T42" i="16"/>
  <c r="S42" i="16"/>
  <c r="T22" i="16"/>
  <c r="S22" i="16"/>
  <c r="T294" i="16"/>
  <c r="S294" i="16"/>
  <c r="T274" i="16"/>
  <c r="S274" i="16"/>
  <c r="T250" i="16"/>
  <c r="S250" i="16"/>
  <c r="T226" i="16"/>
  <c r="S226" i="16"/>
  <c r="T206" i="16"/>
  <c r="S206" i="16"/>
  <c r="T190" i="16"/>
  <c r="S190" i="16"/>
  <c r="T170" i="16"/>
  <c r="S170" i="16"/>
  <c r="T150" i="16"/>
  <c r="S150" i="16"/>
  <c r="T118" i="16"/>
  <c r="S118" i="16"/>
  <c r="T86" i="16"/>
  <c r="S86" i="16"/>
  <c r="T30" i="16"/>
  <c r="S30" i="16"/>
  <c r="S558" i="16"/>
  <c r="T558" i="16"/>
  <c r="S542" i="16"/>
  <c r="T542" i="16"/>
  <c r="S522" i="16"/>
  <c r="T522" i="16"/>
  <c r="S506" i="16"/>
  <c r="T506" i="16"/>
  <c r="S486" i="16"/>
  <c r="T486" i="16"/>
  <c r="S466" i="16"/>
  <c r="T466" i="16"/>
  <c r="S446" i="16"/>
  <c r="T446" i="16"/>
  <c r="S426" i="16"/>
  <c r="T426" i="16"/>
  <c r="S398" i="16"/>
  <c r="T398" i="16"/>
  <c r="S378" i="16"/>
  <c r="T378" i="16"/>
  <c r="S358" i="16"/>
  <c r="T358" i="16"/>
  <c r="T342" i="16"/>
  <c r="S342" i="16"/>
  <c r="T326" i="16"/>
  <c r="S326" i="16"/>
  <c r="T310" i="16"/>
  <c r="S310" i="16"/>
  <c r="T290" i="16"/>
  <c r="S290" i="16"/>
  <c r="T270" i="16"/>
  <c r="S270" i="16"/>
  <c r="T258" i="16"/>
  <c r="S258" i="16"/>
  <c r="T234" i="16"/>
  <c r="S234" i="16"/>
  <c r="T210" i="16"/>
  <c r="S210" i="16"/>
  <c r="T198" i="16"/>
  <c r="S198" i="16"/>
  <c r="T178" i="16"/>
  <c r="S178" i="16"/>
  <c r="T158" i="16"/>
  <c r="S158" i="16"/>
  <c r="T142" i="16"/>
  <c r="S142" i="16"/>
  <c r="T130" i="16"/>
  <c r="S130" i="16"/>
  <c r="T106" i="16"/>
  <c r="S106" i="16"/>
  <c r="T94" i="16"/>
  <c r="S94" i="16"/>
  <c r="T66" i="16"/>
  <c r="S66" i="16"/>
  <c r="T34" i="16"/>
  <c r="S34" i="16"/>
  <c r="S570" i="16"/>
  <c r="T570" i="16"/>
  <c r="S550" i="16"/>
  <c r="T550" i="16"/>
  <c r="S530" i="16"/>
  <c r="T530" i="16"/>
  <c r="S510" i="16"/>
  <c r="T510" i="16"/>
  <c r="S474" i="16"/>
  <c r="T474" i="16"/>
  <c r="S454" i="16"/>
  <c r="T454" i="16"/>
  <c r="S434" i="16"/>
  <c r="T434" i="16"/>
  <c r="S414" i="16"/>
  <c r="T414" i="16"/>
  <c r="S406" i="16"/>
  <c r="T406" i="16"/>
  <c r="S386" i="16"/>
  <c r="T386" i="16"/>
  <c r="S370" i="16"/>
  <c r="T370" i="16"/>
  <c r="T350" i="16"/>
  <c r="S350" i="16"/>
  <c r="T334" i="16"/>
  <c r="S334" i="16"/>
  <c r="T318" i="16"/>
  <c r="S318" i="16"/>
  <c r="T298" i="16"/>
  <c r="S298" i="16"/>
  <c r="T282" i="16"/>
  <c r="S282" i="16"/>
  <c r="T262" i="16"/>
  <c r="S262" i="16"/>
  <c r="T254" i="16"/>
  <c r="S254" i="16"/>
  <c r="T238" i="16"/>
  <c r="S238" i="16"/>
  <c r="T222" i="16"/>
  <c r="S222" i="16"/>
  <c r="T202" i="16"/>
  <c r="S202" i="16"/>
  <c r="T182" i="16"/>
  <c r="S182" i="16"/>
  <c r="T166" i="16"/>
  <c r="S166" i="16"/>
  <c r="T146" i="16"/>
  <c r="S146" i="16"/>
  <c r="T122" i="16"/>
  <c r="S122" i="16"/>
  <c r="T102" i="16"/>
  <c r="S102" i="16"/>
  <c r="T82" i="16"/>
  <c r="S82" i="16"/>
  <c r="T74" i="16"/>
  <c r="S74" i="16"/>
  <c r="T58" i="16"/>
  <c r="S58" i="16"/>
  <c r="T50" i="16"/>
  <c r="S50" i="16"/>
  <c r="T26" i="16"/>
  <c r="S26" i="16"/>
  <c r="S554" i="16"/>
  <c r="T554" i="16"/>
  <c r="S534" i="16"/>
  <c r="T534" i="16"/>
  <c r="S518" i="16"/>
  <c r="T518" i="16"/>
  <c r="S498" i="16"/>
  <c r="T498" i="16"/>
  <c r="S482" i="16"/>
  <c r="T482" i="16"/>
  <c r="S462" i="16"/>
  <c r="T462" i="16"/>
  <c r="S450" i="16"/>
  <c r="T450" i="16"/>
  <c r="S430" i="16"/>
  <c r="T430" i="16"/>
  <c r="S410" i="16"/>
  <c r="T410" i="16"/>
  <c r="S394" i="16"/>
  <c r="T394" i="16"/>
  <c r="S374" i="16"/>
  <c r="T374" i="16"/>
  <c r="T354" i="16"/>
  <c r="S354" i="16"/>
  <c r="T338" i="16"/>
  <c r="S338" i="16"/>
  <c r="T322" i="16"/>
  <c r="S322" i="16"/>
  <c r="T306" i="16"/>
  <c r="S306" i="16"/>
  <c r="T286" i="16"/>
  <c r="S286" i="16"/>
  <c r="T266" i="16"/>
  <c r="S266" i="16"/>
  <c r="T246" i="16"/>
  <c r="S246" i="16"/>
  <c r="T230" i="16"/>
  <c r="S230" i="16"/>
  <c r="T214" i="16"/>
  <c r="S214" i="16"/>
  <c r="T194" i="16"/>
  <c r="S194" i="16"/>
  <c r="T174" i="16"/>
  <c r="S174" i="16"/>
  <c r="T154" i="16"/>
  <c r="S154" i="16"/>
  <c r="T138" i="16"/>
  <c r="S138" i="16"/>
  <c r="T126" i="16"/>
  <c r="S126" i="16"/>
  <c r="T110" i="16"/>
  <c r="S110" i="16"/>
  <c r="T90" i="16"/>
  <c r="S90" i="16"/>
  <c r="T70" i="16"/>
  <c r="S70" i="16"/>
  <c r="T38" i="16"/>
  <c r="S38" i="16"/>
  <c r="S569" i="16"/>
  <c r="T569" i="16"/>
  <c r="S565" i="16"/>
  <c r="T565" i="16"/>
  <c r="S561" i="16"/>
  <c r="T561" i="16"/>
  <c r="S557" i="16"/>
  <c r="T557" i="16"/>
  <c r="S553" i="16"/>
  <c r="T553" i="16"/>
  <c r="S549" i="16"/>
  <c r="T549" i="16"/>
  <c r="S545" i="16"/>
  <c r="T545" i="16"/>
  <c r="S541" i="16"/>
  <c r="T541" i="16"/>
  <c r="S537" i="16"/>
  <c r="T537" i="16"/>
  <c r="S533" i="16"/>
  <c r="T533" i="16"/>
  <c r="S529" i="16"/>
  <c r="T529" i="16"/>
  <c r="S525" i="16"/>
  <c r="T525" i="16"/>
  <c r="S521" i="16"/>
  <c r="T521" i="16"/>
  <c r="S517" i="16"/>
  <c r="T517" i="16"/>
  <c r="S513" i="16"/>
  <c r="T513" i="16"/>
  <c r="S509" i="16"/>
  <c r="T509" i="16"/>
  <c r="S505" i="16"/>
  <c r="T505" i="16"/>
  <c r="S501" i="16"/>
  <c r="T501" i="16"/>
  <c r="S497" i="16"/>
  <c r="T497" i="16"/>
  <c r="S493" i="16"/>
  <c r="T493" i="16"/>
  <c r="S489" i="16"/>
  <c r="T489" i="16"/>
  <c r="S485" i="16"/>
  <c r="T485" i="16"/>
  <c r="S481" i="16"/>
  <c r="T481" i="16"/>
  <c r="S477" i="16"/>
  <c r="T477" i="16"/>
  <c r="S473" i="16"/>
  <c r="T473" i="16"/>
  <c r="S469" i="16"/>
  <c r="T469" i="16"/>
  <c r="S465" i="16"/>
  <c r="T465" i="16"/>
  <c r="S461" i="16"/>
  <c r="T461" i="16"/>
  <c r="S457" i="16"/>
  <c r="T457" i="16"/>
  <c r="S453" i="16"/>
  <c r="T453" i="16"/>
  <c r="S449" i="16"/>
  <c r="T449" i="16"/>
  <c r="S445" i="16"/>
  <c r="T445" i="16"/>
  <c r="S441" i="16"/>
  <c r="T441" i="16"/>
  <c r="S437" i="16"/>
  <c r="T437" i="16"/>
  <c r="S433" i="16"/>
  <c r="T433" i="16"/>
  <c r="S429" i="16"/>
  <c r="T429" i="16"/>
  <c r="S425" i="16"/>
  <c r="T425" i="16"/>
  <c r="S421" i="16"/>
  <c r="T421" i="16"/>
  <c r="S417" i="16"/>
  <c r="T417" i="16"/>
  <c r="S413" i="16"/>
  <c r="T413" i="16"/>
  <c r="S409" i="16"/>
  <c r="T409" i="16"/>
  <c r="S405" i="16"/>
  <c r="T405" i="16"/>
  <c r="S401" i="16"/>
  <c r="T401" i="16"/>
  <c r="S397" i="16"/>
  <c r="T397" i="16"/>
  <c r="S393" i="16"/>
  <c r="T393" i="16"/>
  <c r="S389" i="16"/>
  <c r="T389" i="16"/>
  <c r="S385" i="16"/>
  <c r="T385" i="16"/>
  <c r="S381" i="16"/>
  <c r="T381" i="16"/>
  <c r="S377" i="16"/>
  <c r="T377" i="16"/>
  <c r="S373" i="16"/>
  <c r="T373" i="16"/>
  <c r="S369" i="16"/>
  <c r="T369" i="16"/>
  <c r="S365" i="16"/>
  <c r="T365" i="16"/>
  <c r="S361" i="16"/>
  <c r="T361" i="16"/>
  <c r="S357" i="16"/>
  <c r="T357" i="16"/>
  <c r="S353" i="16"/>
  <c r="T353" i="16"/>
  <c r="S349" i="16"/>
  <c r="T349" i="16"/>
  <c r="S345" i="16"/>
  <c r="T345" i="16"/>
  <c r="S341" i="16"/>
  <c r="T341" i="16"/>
  <c r="S337" i="16"/>
  <c r="T337" i="16"/>
  <c r="S333" i="16"/>
  <c r="T333" i="16"/>
  <c r="S329" i="16"/>
  <c r="T329" i="16"/>
  <c r="S325" i="16"/>
  <c r="T325" i="16"/>
  <c r="S321" i="16"/>
  <c r="T321" i="16"/>
  <c r="S317" i="16"/>
  <c r="T317" i="16"/>
  <c r="S313" i="16"/>
  <c r="T313" i="16"/>
  <c r="S309" i="16"/>
  <c r="T309" i="16"/>
  <c r="S305" i="16"/>
  <c r="T305" i="16"/>
  <c r="S301" i="16"/>
  <c r="T301" i="16"/>
  <c r="S297" i="16"/>
  <c r="T297" i="16"/>
  <c r="S293" i="16"/>
  <c r="T293" i="16"/>
  <c r="S289" i="16"/>
  <c r="T289" i="16"/>
  <c r="S285" i="16"/>
  <c r="T285" i="16"/>
  <c r="S281" i="16"/>
  <c r="T281" i="16"/>
  <c r="S277" i="16"/>
  <c r="T277" i="16"/>
  <c r="S273" i="16"/>
  <c r="T273" i="16"/>
  <c r="S269" i="16"/>
  <c r="T269" i="16"/>
  <c r="S265" i="16"/>
  <c r="T265" i="16"/>
  <c r="S261" i="16"/>
  <c r="T261" i="16"/>
  <c r="S257" i="16"/>
  <c r="T257" i="16"/>
  <c r="S253" i="16"/>
  <c r="T253" i="16"/>
  <c r="S249" i="16"/>
  <c r="T249" i="16"/>
  <c r="S245" i="16"/>
  <c r="T245" i="16"/>
  <c r="S241" i="16"/>
  <c r="T241" i="16"/>
  <c r="S237" i="16"/>
  <c r="T237" i="16"/>
  <c r="S233" i="16"/>
  <c r="T233" i="16"/>
  <c r="S229" i="16"/>
  <c r="T229" i="16"/>
  <c r="S225" i="16"/>
  <c r="T225" i="16"/>
  <c r="S221" i="16"/>
  <c r="T221" i="16"/>
  <c r="S217" i="16"/>
  <c r="T217" i="16"/>
  <c r="S213" i="16"/>
  <c r="T213" i="16"/>
  <c r="S209" i="16"/>
  <c r="T209" i="16"/>
  <c r="S205" i="16"/>
  <c r="T205" i="16"/>
  <c r="S201" i="16"/>
  <c r="T201" i="16"/>
  <c r="S197" i="16"/>
  <c r="T197" i="16"/>
  <c r="S193" i="16"/>
  <c r="T193" i="16"/>
  <c r="S189" i="16"/>
  <c r="T189" i="16"/>
  <c r="S185" i="16"/>
  <c r="T185" i="16"/>
  <c r="S181" i="16"/>
  <c r="T181" i="16"/>
  <c r="S177" i="16"/>
  <c r="T177" i="16"/>
  <c r="S173" i="16"/>
  <c r="T173" i="16"/>
  <c r="S169" i="16"/>
  <c r="T169" i="16"/>
  <c r="S165" i="16"/>
  <c r="T165" i="16"/>
  <c r="S161" i="16"/>
  <c r="T161" i="16"/>
  <c r="S157" i="16"/>
  <c r="T157" i="16"/>
  <c r="S153" i="16"/>
  <c r="T153" i="16"/>
  <c r="S149" i="16"/>
  <c r="T149" i="16"/>
  <c r="S145" i="16"/>
  <c r="T145" i="16"/>
  <c r="S141" i="16"/>
  <c r="T141" i="16"/>
  <c r="S137" i="16"/>
  <c r="T137" i="16"/>
  <c r="S133" i="16"/>
  <c r="T133" i="16"/>
  <c r="S129" i="16"/>
  <c r="T129" i="16"/>
  <c r="S125" i="16"/>
  <c r="T125" i="16"/>
  <c r="S121" i="16"/>
  <c r="T121" i="16"/>
  <c r="S117" i="16"/>
  <c r="T117" i="16"/>
  <c r="S113" i="16"/>
  <c r="T113" i="16"/>
  <c r="S109" i="16"/>
  <c r="T109" i="16"/>
  <c r="S105" i="16"/>
  <c r="T105" i="16"/>
  <c r="S101" i="16"/>
  <c r="T101" i="16"/>
  <c r="S97" i="16"/>
  <c r="T97" i="16"/>
  <c r="S93" i="16"/>
  <c r="T93" i="16"/>
  <c r="S89" i="16"/>
  <c r="T89" i="16"/>
  <c r="S85" i="16"/>
  <c r="T85" i="16"/>
  <c r="S81" i="16"/>
  <c r="T81" i="16"/>
  <c r="S77" i="16"/>
  <c r="T77" i="16"/>
  <c r="S73" i="16"/>
  <c r="T73" i="16"/>
  <c r="S69" i="16"/>
  <c r="T69" i="16"/>
  <c r="S65" i="16"/>
  <c r="T65" i="16"/>
  <c r="S61" i="16"/>
  <c r="T61" i="16"/>
  <c r="S57" i="16"/>
  <c r="T57" i="16"/>
  <c r="S53" i="16"/>
  <c r="T53" i="16"/>
  <c r="S49" i="16"/>
  <c r="T49" i="16"/>
  <c r="S45" i="16"/>
  <c r="T45" i="16"/>
  <c r="S41" i="16"/>
  <c r="T41" i="16"/>
  <c r="S37" i="16"/>
  <c r="T37" i="16"/>
  <c r="S33" i="16"/>
  <c r="T33" i="16"/>
  <c r="S29" i="16"/>
  <c r="T29" i="16"/>
  <c r="S25" i="16"/>
  <c r="T25" i="16"/>
  <c r="S21" i="16"/>
  <c r="T21" i="16"/>
  <c r="S17" i="16"/>
  <c r="T17" i="16"/>
  <c r="T556" i="16"/>
  <c r="S556" i="16"/>
  <c r="T540" i="16"/>
  <c r="S540" i="16"/>
  <c r="T536" i="16"/>
  <c r="S536" i="16"/>
  <c r="T528" i="16"/>
  <c r="S528" i="16"/>
  <c r="T524" i="16"/>
  <c r="S524" i="16"/>
  <c r="T520" i="16"/>
  <c r="S520" i="16"/>
  <c r="T516" i="16"/>
  <c r="S516" i="16"/>
  <c r="T512" i="16"/>
  <c r="S512" i="16"/>
  <c r="T508" i="16"/>
  <c r="S508" i="16"/>
  <c r="T504" i="16"/>
  <c r="S504" i="16"/>
  <c r="T500" i="16"/>
  <c r="S500" i="16"/>
  <c r="T496" i="16"/>
  <c r="S496" i="16"/>
  <c r="T492" i="16"/>
  <c r="S492" i="16"/>
  <c r="T488" i="16"/>
  <c r="S488" i="16"/>
  <c r="T484" i="16"/>
  <c r="S484" i="16"/>
  <c r="T480" i="16"/>
  <c r="S480" i="16"/>
  <c r="T476" i="16"/>
  <c r="S476" i="16"/>
  <c r="T472" i="16"/>
  <c r="S472" i="16"/>
  <c r="T468" i="16"/>
  <c r="S468" i="16"/>
  <c r="T464" i="16"/>
  <c r="S464" i="16"/>
  <c r="T460" i="16"/>
  <c r="S460" i="16"/>
  <c r="T456" i="16"/>
  <c r="S456" i="16"/>
  <c r="T452" i="16"/>
  <c r="S452" i="16"/>
  <c r="T448" i="16"/>
  <c r="S448" i="16"/>
  <c r="T444" i="16"/>
  <c r="S444" i="16"/>
  <c r="T440" i="16"/>
  <c r="S440" i="16"/>
  <c r="T436" i="16"/>
  <c r="S436" i="16"/>
  <c r="T432" i="16"/>
  <c r="S432" i="16"/>
  <c r="T428" i="16"/>
  <c r="S428" i="16"/>
  <c r="T424" i="16"/>
  <c r="S424" i="16"/>
  <c r="T420" i="16"/>
  <c r="S420" i="16"/>
  <c r="T416" i="16"/>
  <c r="S416" i="16"/>
  <c r="T412" i="16"/>
  <c r="S412" i="16"/>
  <c r="T408" i="16"/>
  <c r="S408" i="16"/>
  <c r="T404" i="16"/>
  <c r="S404" i="16"/>
  <c r="T400" i="16"/>
  <c r="S400" i="16"/>
  <c r="T396" i="16"/>
  <c r="S396" i="16"/>
  <c r="T392" i="16"/>
  <c r="S392" i="16"/>
  <c r="T388" i="16"/>
  <c r="S388" i="16"/>
  <c r="T384" i="16"/>
  <c r="S384" i="16"/>
  <c r="T380" i="16"/>
  <c r="S380" i="16"/>
  <c r="T376" i="16"/>
  <c r="S376" i="16"/>
  <c r="T372" i="16"/>
  <c r="S372" i="16"/>
  <c r="T368" i="16"/>
  <c r="S368" i="16"/>
  <c r="T364" i="16"/>
  <c r="S364" i="16"/>
  <c r="T360" i="16"/>
  <c r="S360" i="16"/>
  <c r="T356" i="16"/>
  <c r="S356" i="16"/>
  <c r="S352" i="16"/>
  <c r="T352" i="16"/>
  <c r="S348" i="16"/>
  <c r="T348" i="16"/>
  <c r="S344" i="16"/>
  <c r="T344" i="16"/>
  <c r="S340" i="16"/>
  <c r="T340" i="16"/>
  <c r="S336" i="16"/>
  <c r="T336" i="16"/>
  <c r="S332" i="16"/>
  <c r="T332" i="16"/>
  <c r="S328" i="16"/>
  <c r="T328" i="16"/>
  <c r="S324" i="16"/>
  <c r="T324" i="16"/>
  <c r="S320" i="16"/>
  <c r="T320" i="16"/>
  <c r="S316" i="16"/>
  <c r="T316" i="16"/>
  <c r="S312" i="16"/>
  <c r="T312" i="16"/>
  <c r="S308" i="16"/>
  <c r="T308" i="16"/>
  <c r="S304" i="16"/>
  <c r="T304" i="16"/>
  <c r="S300" i="16"/>
  <c r="T300" i="16"/>
  <c r="S296" i="16"/>
  <c r="T296" i="16"/>
  <c r="S292" i="16"/>
  <c r="T292" i="16"/>
  <c r="S288" i="16"/>
  <c r="T288" i="16"/>
  <c r="S284" i="16"/>
  <c r="T284" i="16"/>
  <c r="S280" i="16"/>
  <c r="T280" i="16"/>
  <c r="S276" i="16"/>
  <c r="T276" i="16"/>
  <c r="S272" i="16"/>
  <c r="T272" i="16"/>
  <c r="S268" i="16"/>
  <c r="T268" i="16"/>
  <c r="S264" i="16"/>
  <c r="T264" i="16"/>
  <c r="S260" i="16"/>
  <c r="T260" i="16"/>
  <c r="S256" i="16"/>
  <c r="T256" i="16"/>
  <c r="S252" i="16"/>
  <c r="T252" i="16"/>
  <c r="S248" i="16"/>
  <c r="T248" i="16"/>
  <c r="S244" i="16"/>
  <c r="T244" i="16"/>
  <c r="S240" i="16"/>
  <c r="T240" i="16"/>
  <c r="S236" i="16"/>
  <c r="T236" i="16"/>
  <c r="S232" i="16"/>
  <c r="T232" i="16"/>
  <c r="S228" i="16"/>
  <c r="T228" i="16"/>
  <c r="S224" i="16"/>
  <c r="T224" i="16"/>
  <c r="S220" i="16"/>
  <c r="T220" i="16"/>
  <c r="S216" i="16"/>
  <c r="T216" i="16"/>
  <c r="S212" i="16"/>
  <c r="T212" i="16"/>
  <c r="S208" i="16"/>
  <c r="T208" i="16"/>
  <c r="S204" i="16"/>
  <c r="T204" i="16"/>
  <c r="S200" i="16"/>
  <c r="T200" i="16"/>
  <c r="S196" i="16"/>
  <c r="T196" i="16"/>
  <c r="S192" i="16"/>
  <c r="T192" i="16"/>
  <c r="S188" i="16"/>
  <c r="T188" i="16"/>
  <c r="S184" i="16"/>
  <c r="T184" i="16"/>
  <c r="S180" i="16"/>
  <c r="T180" i="16"/>
  <c r="S176" i="16"/>
  <c r="T176" i="16"/>
  <c r="S172" i="16"/>
  <c r="T172" i="16"/>
  <c r="S168" i="16"/>
  <c r="T168" i="16"/>
  <c r="S164" i="16"/>
  <c r="T164" i="16"/>
  <c r="S160" i="16"/>
  <c r="T160" i="16"/>
  <c r="S156" i="16"/>
  <c r="T156" i="16"/>
  <c r="S152" i="16"/>
  <c r="T152" i="16"/>
  <c r="S148" i="16"/>
  <c r="T148" i="16"/>
  <c r="S144" i="16"/>
  <c r="T144" i="16"/>
  <c r="S140" i="16"/>
  <c r="T140" i="16"/>
  <c r="S136" i="16"/>
  <c r="T136" i="16"/>
  <c r="S132" i="16"/>
  <c r="T132" i="16"/>
  <c r="S128" i="16"/>
  <c r="T128" i="16"/>
  <c r="S124" i="16"/>
  <c r="T124" i="16"/>
  <c r="S120" i="16"/>
  <c r="T120" i="16"/>
  <c r="S116" i="16"/>
  <c r="T116" i="16"/>
  <c r="S112" i="16"/>
  <c r="T112" i="16"/>
  <c r="S108" i="16"/>
  <c r="T108" i="16"/>
  <c r="S104" i="16"/>
  <c r="T104" i="16"/>
  <c r="S100" i="16"/>
  <c r="T100" i="16"/>
  <c r="S96" i="16"/>
  <c r="T96" i="16"/>
  <c r="S92" i="16"/>
  <c r="T92" i="16"/>
  <c r="S88" i="16"/>
  <c r="T88" i="16"/>
  <c r="S84" i="16"/>
  <c r="T84" i="16"/>
  <c r="S80" i="16"/>
  <c r="T80" i="16"/>
  <c r="S76" i="16"/>
  <c r="T76" i="16"/>
  <c r="S72" i="16"/>
  <c r="T72" i="16"/>
  <c r="S68" i="16"/>
  <c r="T68" i="16"/>
  <c r="S64" i="16"/>
  <c r="T64" i="16"/>
  <c r="S60" i="16"/>
  <c r="T60" i="16"/>
  <c r="S56" i="16"/>
  <c r="T56" i="16"/>
  <c r="S52" i="16"/>
  <c r="T52" i="16"/>
  <c r="S48" i="16"/>
  <c r="T48" i="16"/>
  <c r="S44" i="16"/>
  <c r="T44" i="16"/>
  <c r="S40" i="16"/>
  <c r="T40" i="16"/>
  <c r="S36" i="16"/>
  <c r="T36" i="16"/>
  <c r="S32" i="16"/>
  <c r="T32" i="16"/>
  <c r="S28" i="16"/>
  <c r="T28" i="16"/>
  <c r="S24" i="16"/>
  <c r="T24" i="16"/>
  <c r="S20" i="16"/>
  <c r="T20" i="16"/>
  <c r="S16" i="16"/>
  <c r="T16" i="16"/>
  <c r="S572" i="16"/>
  <c r="T572" i="16"/>
  <c r="T560" i="16"/>
  <c r="S560" i="16"/>
  <c r="T544" i="16"/>
  <c r="S544" i="16"/>
  <c r="T532" i="16"/>
  <c r="S532" i="16"/>
  <c r="T568" i="16"/>
  <c r="S568" i="16"/>
  <c r="T552" i="16"/>
  <c r="S552" i="16"/>
  <c r="S571" i="16"/>
  <c r="T571" i="16"/>
  <c r="S563" i="16"/>
  <c r="T563" i="16"/>
  <c r="S555" i="16"/>
  <c r="T555" i="16"/>
  <c r="S551" i="16"/>
  <c r="T551" i="16"/>
  <c r="S547" i="16"/>
  <c r="T547" i="16"/>
  <c r="S543" i="16"/>
  <c r="T543" i="16"/>
  <c r="S539" i="16"/>
  <c r="T539" i="16"/>
  <c r="S535" i="16"/>
  <c r="T535" i="16"/>
  <c r="S531" i="16"/>
  <c r="T531" i="16"/>
  <c r="S527" i="16"/>
  <c r="T527" i="16"/>
  <c r="S523" i="16"/>
  <c r="T523" i="16"/>
  <c r="S519" i="16"/>
  <c r="T519" i="16"/>
  <c r="S515" i="16"/>
  <c r="T515" i="16"/>
  <c r="S511" i="16"/>
  <c r="T511" i="16"/>
  <c r="S507" i="16"/>
  <c r="T507" i="16"/>
  <c r="S503" i="16"/>
  <c r="T503" i="16"/>
  <c r="S499" i="16"/>
  <c r="T499" i="16"/>
  <c r="S495" i="16"/>
  <c r="T495" i="16"/>
  <c r="S491" i="16"/>
  <c r="T491" i="16"/>
  <c r="S487" i="16"/>
  <c r="T487" i="16"/>
  <c r="S483" i="16"/>
  <c r="T483" i="16"/>
  <c r="S479" i="16"/>
  <c r="T479" i="16"/>
  <c r="S475" i="16"/>
  <c r="T475" i="16"/>
  <c r="S471" i="16"/>
  <c r="T471" i="16"/>
  <c r="S467" i="16"/>
  <c r="T467" i="16"/>
  <c r="S463" i="16"/>
  <c r="T463" i="16"/>
  <c r="S459" i="16"/>
  <c r="T459" i="16"/>
  <c r="S455" i="16"/>
  <c r="T455" i="16"/>
  <c r="S451" i="16"/>
  <c r="T451" i="16"/>
  <c r="S447" i="16"/>
  <c r="T447" i="16"/>
  <c r="S443" i="16"/>
  <c r="T443" i="16"/>
  <c r="S439" i="16"/>
  <c r="T439" i="16"/>
  <c r="S435" i="16"/>
  <c r="T435" i="16"/>
  <c r="S431" i="16"/>
  <c r="T431" i="16"/>
  <c r="S427" i="16"/>
  <c r="T427" i="16"/>
  <c r="S423" i="16"/>
  <c r="T423" i="16"/>
  <c r="S419" i="16"/>
  <c r="T419" i="16"/>
  <c r="S415" i="16"/>
  <c r="T415" i="16"/>
  <c r="S411" i="16"/>
  <c r="T411" i="16"/>
  <c r="S407" i="16"/>
  <c r="T407" i="16"/>
  <c r="S403" i="16"/>
  <c r="T403" i="16"/>
  <c r="S399" i="16"/>
  <c r="T399" i="16"/>
  <c r="S395" i="16"/>
  <c r="T395" i="16"/>
  <c r="S391" i="16"/>
  <c r="T391" i="16"/>
  <c r="S387" i="16"/>
  <c r="T387" i="16"/>
  <c r="S383" i="16"/>
  <c r="T383" i="16"/>
  <c r="S379" i="16"/>
  <c r="T379" i="16"/>
  <c r="S375" i="16"/>
  <c r="T375" i="16"/>
  <c r="S371" i="16"/>
  <c r="T371" i="16"/>
  <c r="S367" i="16"/>
  <c r="T367" i="16"/>
  <c r="S363" i="16"/>
  <c r="T363" i="16"/>
  <c r="S359" i="16"/>
  <c r="T359" i="16"/>
  <c r="S355" i="16"/>
  <c r="T355" i="16"/>
  <c r="S351" i="16"/>
  <c r="T351" i="16"/>
  <c r="S347" i="16"/>
  <c r="T347" i="16"/>
  <c r="S343" i="16"/>
  <c r="T343" i="16"/>
  <c r="S339" i="16"/>
  <c r="T339" i="16"/>
  <c r="S335" i="16"/>
  <c r="T335" i="16"/>
  <c r="S331" i="16"/>
  <c r="T331" i="16"/>
  <c r="S327" i="16"/>
  <c r="T327" i="16"/>
  <c r="S323" i="16"/>
  <c r="T323" i="16"/>
  <c r="S319" i="16"/>
  <c r="T319" i="16"/>
  <c r="S315" i="16"/>
  <c r="T315" i="16"/>
  <c r="S311" i="16"/>
  <c r="T311" i="16"/>
  <c r="S307" i="16"/>
  <c r="T307" i="16"/>
  <c r="S303" i="16"/>
  <c r="T303" i="16"/>
  <c r="S299" i="16"/>
  <c r="T299" i="16"/>
  <c r="S295" i="16"/>
  <c r="T295" i="16"/>
  <c r="S291" i="16"/>
  <c r="T291" i="16"/>
  <c r="S287" i="16"/>
  <c r="T287" i="16"/>
  <c r="S283" i="16"/>
  <c r="T283" i="16"/>
  <c r="S279" i="16"/>
  <c r="T279" i="16"/>
  <c r="S275" i="16"/>
  <c r="T275" i="16"/>
  <c r="S271" i="16"/>
  <c r="T271" i="16"/>
  <c r="S267" i="16"/>
  <c r="T267" i="16"/>
  <c r="S263" i="16"/>
  <c r="T263" i="16"/>
  <c r="S259" i="16"/>
  <c r="T259" i="16"/>
  <c r="S255" i="16"/>
  <c r="T255" i="16"/>
  <c r="S251" i="16"/>
  <c r="T251" i="16"/>
  <c r="S247" i="16"/>
  <c r="T247" i="16"/>
  <c r="S243" i="16"/>
  <c r="T243" i="16"/>
  <c r="S239" i="16"/>
  <c r="T239" i="16"/>
  <c r="S235" i="16"/>
  <c r="T235" i="16"/>
  <c r="S231" i="16"/>
  <c r="T231" i="16"/>
  <c r="S227" i="16"/>
  <c r="T227" i="16"/>
  <c r="S223" i="16"/>
  <c r="T223" i="16"/>
  <c r="S219" i="16"/>
  <c r="T219" i="16"/>
  <c r="S215" i="16"/>
  <c r="T215" i="16"/>
  <c r="S211" i="16"/>
  <c r="T211" i="16"/>
  <c r="S207" i="16"/>
  <c r="T207" i="16"/>
  <c r="S203" i="16"/>
  <c r="T203" i="16"/>
  <c r="S199" i="16"/>
  <c r="T199" i="16"/>
  <c r="S195" i="16"/>
  <c r="T195" i="16"/>
  <c r="S191" i="16"/>
  <c r="T191" i="16"/>
  <c r="S187" i="16"/>
  <c r="T187" i="16"/>
  <c r="S183" i="16"/>
  <c r="T183" i="16"/>
  <c r="S179" i="16"/>
  <c r="T179" i="16"/>
  <c r="S175" i="16"/>
  <c r="T175" i="16"/>
  <c r="S171" i="16"/>
  <c r="T171" i="16"/>
  <c r="S167" i="16"/>
  <c r="T167" i="16"/>
  <c r="S163" i="16"/>
  <c r="T163" i="16"/>
  <c r="S159" i="16"/>
  <c r="T159" i="16"/>
  <c r="S155" i="16"/>
  <c r="T155" i="16"/>
  <c r="S151" i="16"/>
  <c r="T151" i="16"/>
  <c r="S147" i="16"/>
  <c r="T147" i="16"/>
  <c r="S143" i="16"/>
  <c r="T143" i="16"/>
  <c r="S139" i="16"/>
  <c r="T139" i="16"/>
  <c r="S135" i="16"/>
  <c r="T135" i="16"/>
  <c r="S131" i="16"/>
  <c r="T131" i="16"/>
  <c r="S127" i="16"/>
  <c r="T127" i="16"/>
  <c r="S123" i="16"/>
  <c r="T123" i="16"/>
  <c r="S119" i="16"/>
  <c r="T119" i="16"/>
  <c r="S115" i="16"/>
  <c r="T115" i="16"/>
  <c r="S111" i="16"/>
  <c r="T111" i="16"/>
  <c r="S107" i="16"/>
  <c r="T107" i="16"/>
  <c r="S103" i="16"/>
  <c r="T103" i="16"/>
  <c r="S99" i="16"/>
  <c r="T99" i="16"/>
  <c r="S95" i="16"/>
  <c r="T95" i="16"/>
  <c r="S91" i="16"/>
  <c r="T91" i="16"/>
  <c r="S87" i="16"/>
  <c r="T87" i="16"/>
  <c r="S83" i="16"/>
  <c r="T83" i="16"/>
  <c r="S79" i="16"/>
  <c r="T79" i="16"/>
  <c r="S75" i="16"/>
  <c r="T75" i="16"/>
  <c r="S71" i="16"/>
  <c r="T71" i="16"/>
  <c r="S67" i="16"/>
  <c r="T67" i="16"/>
  <c r="S63" i="16"/>
  <c r="T63" i="16"/>
  <c r="S59" i="16"/>
  <c r="T59" i="16"/>
  <c r="S55" i="16"/>
  <c r="T55" i="16"/>
  <c r="S51" i="16"/>
  <c r="T51" i="16"/>
  <c r="S47" i="16"/>
  <c r="T47" i="16"/>
  <c r="S43" i="16"/>
  <c r="T43" i="16"/>
  <c r="S39" i="16"/>
  <c r="T39" i="16"/>
  <c r="S35" i="16"/>
  <c r="T35" i="16"/>
  <c r="S31" i="16"/>
  <c r="T31" i="16"/>
  <c r="S27" i="16"/>
  <c r="T27" i="16"/>
  <c r="S23" i="16"/>
  <c r="T23" i="16"/>
  <c r="T564" i="16"/>
  <c r="S564" i="16"/>
  <c r="T548" i="16"/>
  <c r="S548" i="16"/>
  <c r="S567" i="16"/>
  <c r="T567" i="16"/>
  <c r="S559" i="16"/>
  <c r="T559" i="16"/>
  <c r="S19" i="16"/>
  <c r="T19" i="16"/>
  <c r="T18" i="16"/>
  <c r="S18"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C576" i="16"/>
  <c r="V576" i="16" s="1"/>
  <c r="G576" i="16" s="1"/>
  <c r="C577" i="16"/>
  <c r="V577" i="16"/>
  <c r="I577" i="16" s="1"/>
  <c r="C578" i="16"/>
  <c r="V578" i="16"/>
  <c r="C579" i="16"/>
  <c r="C580" i="16"/>
  <c r="V580" i="16" s="1"/>
  <c r="H580" i="16" s="1"/>
  <c r="C581" i="16"/>
  <c r="V581" i="16"/>
  <c r="C582" i="16"/>
  <c r="V582" i="16"/>
  <c r="G582" i="16" s="1"/>
  <c r="C583" i="16"/>
  <c r="V583" i="16" s="1"/>
  <c r="C584" i="16"/>
  <c r="V584" i="16" s="1"/>
  <c r="G584" i="16" s="1"/>
  <c r="C585" i="16"/>
  <c r="V585" i="16"/>
  <c r="I585" i="16" s="1"/>
  <c r="C586" i="16"/>
  <c r="V586" i="16"/>
  <c r="F586" i="16" s="1"/>
  <c r="C587" i="16"/>
  <c r="V587" i="16" s="1"/>
  <c r="I587" i="16" s="1"/>
  <c r="C588" i="16"/>
  <c r="V588" i="16" s="1"/>
  <c r="C589" i="16"/>
  <c r="V589" i="16"/>
  <c r="E589" i="16" s="1"/>
  <c r="X589" i="16" s="1"/>
  <c r="C590" i="16"/>
  <c r="V590" i="16"/>
  <c r="C591" i="16"/>
  <c r="V591" i="16" s="1"/>
  <c r="C592" i="16"/>
  <c r="V592" i="16" s="1"/>
  <c r="F592" i="16" s="1"/>
  <c r="C593" i="16"/>
  <c r="V593" i="16"/>
  <c r="I593" i="16" s="1"/>
  <c r="C594" i="16"/>
  <c r="V594" i="16"/>
  <c r="C595" i="16"/>
  <c r="V595" i="16" s="1"/>
  <c r="C596" i="16"/>
  <c r="V596" i="16" s="1"/>
  <c r="G596" i="16" s="1"/>
  <c r="C597" i="16"/>
  <c r="V597" i="16"/>
  <c r="C598" i="16"/>
  <c r="V598" i="16"/>
  <c r="C599" i="16"/>
  <c r="C600" i="16"/>
  <c r="V600" i="16" s="1"/>
  <c r="C601" i="16"/>
  <c r="V601" i="16"/>
  <c r="C602" i="16"/>
  <c r="V602" i="16"/>
  <c r="E602" i="16" s="1"/>
  <c r="X602" i="16" s="1"/>
  <c r="C603" i="16"/>
  <c r="C604" i="16"/>
  <c r="V604" i="16" s="1"/>
  <c r="G604" i="16" s="1"/>
  <c r="C605" i="16"/>
  <c r="V605" i="16"/>
  <c r="F605" i="16" s="1"/>
  <c r="C606" i="16"/>
  <c r="V606" i="16"/>
  <c r="G606" i="16" s="1"/>
  <c r="C607" i="16"/>
  <c r="C608" i="16"/>
  <c r="V608" i="16" s="1"/>
  <c r="C609" i="16"/>
  <c r="V609" i="16"/>
  <c r="E609" i="16" s="1"/>
  <c r="X609" i="16" s="1"/>
  <c r="C610" i="16"/>
  <c r="V610" i="16"/>
  <c r="G610" i="16" s="1"/>
  <c r="C611" i="16"/>
  <c r="C612" i="16"/>
  <c r="V612" i="16" s="1"/>
  <c r="R612" i="16" s="1"/>
  <c r="C613" i="16"/>
  <c r="V613" i="16"/>
  <c r="J613" i="16" s="1"/>
  <c r="C614" i="16"/>
  <c r="V614" i="16"/>
  <c r="G614" i="16" s="1"/>
  <c r="C615" i="16"/>
  <c r="C616" i="16"/>
  <c r="V616" i="16" s="1"/>
  <c r="C617" i="16"/>
  <c r="V617" i="16"/>
  <c r="I617" i="16" s="1"/>
  <c r="C618" i="16"/>
  <c r="V618" i="16"/>
  <c r="G618" i="16" s="1"/>
  <c r="C619" i="16"/>
  <c r="C620" i="16"/>
  <c r="V620" i="16" s="1"/>
  <c r="C621" i="16"/>
  <c r="V621" i="16"/>
  <c r="C622" i="16"/>
  <c r="V622" i="16"/>
  <c r="G622" i="16" s="1"/>
  <c r="C623" i="16"/>
  <c r="C624" i="16"/>
  <c r="V624" i="16" s="1"/>
  <c r="R624" i="16" s="1"/>
  <c r="C625" i="16"/>
  <c r="V625" i="16"/>
  <c r="C626" i="16"/>
  <c r="V626" i="16"/>
  <c r="C627" i="16"/>
  <c r="V627" i="16" s="1"/>
  <c r="F627" i="16" s="1"/>
  <c r="C628" i="16"/>
  <c r="V628" i="16" s="1"/>
  <c r="C629" i="16"/>
  <c r="V629" i="16"/>
  <c r="C630" i="16"/>
  <c r="V630" i="16"/>
  <c r="I630" i="16" s="1"/>
  <c r="C631" i="16"/>
  <c r="V631" i="16" s="1"/>
  <c r="C632" i="16"/>
  <c r="V632" i="16" s="1"/>
  <c r="E632" i="16" s="1"/>
  <c r="X632" i="16" s="1"/>
  <c r="C633" i="16"/>
  <c r="V633" i="16"/>
  <c r="C634" i="16"/>
  <c r="V634" i="16"/>
  <c r="G634" i="16" s="1"/>
  <c r="C635" i="16"/>
  <c r="C636" i="16"/>
  <c r="V636" i="16" s="1"/>
  <c r="I636" i="16" s="1"/>
  <c r="C637" i="16"/>
  <c r="V637" i="16"/>
  <c r="C638" i="16"/>
  <c r="V638" i="16"/>
  <c r="C639" i="16"/>
  <c r="C640" i="16"/>
  <c r="V640" i="16" s="1"/>
  <c r="C641" i="16"/>
  <c r="V641" i="16"/>
  <c r="C642" i="16"/>
  <c r="V642" i="16"/>
  <c r="G642" i="16" s="1"/>
  <c r="C643" i="16"/>
  <c r="C644" i="16"/>
  <c r="V644" i="16" s="1"/>
  <c r="C645" i="16"/>
  <c r="V645" i="16"/>
  <c r="H645" i="16" s="1"/>
  <c r="C646" i="16"/>
  <c r="V646" i="16"/>
  <c r="G646" i="16" s="1"/>
  <c r="C647" i="16"/>
  <c r="V647" i="16" s="1"/>
  <c r="C648" i="16"/>
  <c r="V648" i="16" s="1"/>
  <c r="C649" i="16"/>
  <c r="V649" i="16"/>
  <c r="J649" i="16" s="1"/>
  <c r="C650" i="16"/>
  <c r="V650" i="16"/>
  <c r="C651" i="16"/>
  <c r="V651" i="16" s="1"/>
  <c r="C652" i="16"/>
  <c r="V652" i="16" s="1"/>
  <c r="C653" i="16"/>
  <c r="V653" i="16"/>
  <c r="C654" i="16"/>
  <c r="V654" i="16"/>
  <c r="F654" i="16" s="1"/>
  <c r="C655" i="16"/>
  <c r="C656" i="16"/>
  <c r="V656" i="16" s="1"/>
  <c r="J656" i="16" s="1"/>
  <c r="C657" i="16"/>
  <c r="V657" i="16"/>
  <c r="R657" i="16" s="1"/>
  <c r="C658" i="16"/>
  <c r="V658" i="16"/>
  <c r="C659" i="16"/>
  <c r="C660" i="16"/>
  <c r="V660" i="16" s="1"/>
  <c r="C661" i="16"/>
  <c r="V661" i="16"/>
  <c r="E661" i="16" s="1"/>
  <c r="X661" i="16" s="1"/>
  <c r="C662" i="16"/>
  <c r="V662" i="16"/>
  <c r="C663" i="16"/>
  <c r="C664" i="16"/>
  <c r="V664" i="16" s="1"/>
  <c r="E664" i="16" s="1"/>
  <c r="X664" i="16" s="1"/>
  <c r="C665" i="16"/>
  <c r="V665" i="16"/>
  <c r="C666" i="16"/>
  <c r="V666" i="16"/>
  <c r="G666" i="16" s="1"/>
  <c r="C667" i="16"/>
  <c r="C668" i="16"/>
  <c r="V668" i="16" s="1"/>
  <c r="G668" i="16" s="1"/>
  <c r="C669" i="16"/>
  <c r="V669" i="16"/>
  <c r="R669" i="16" s="1"/>
  <c r="C670" i="16"/>
  <c r="V670" i="16"/>
  <c r="C671" i="16"/>
  <c r="C672" i="16"/>
  <c r="V672" i="16" s="1"/>
  <c r="C673" i="16"/>
  <c r="V673" i="16"/>
  <c r="C674" i="16"/>
  <c r="V674" i="16"/>
  <c r="F674" i="16" s="1"/>
  <c r="C675" i="16"/>
  <c r="C676" i="16"/>
  <c r="V676" i="16" s="1"/>
  <c r="C677" i="16"/>
  <c r="V677" i="16"/>
  <c r="R677" i="16" s="1"/>
  <c r="C678" i="16"/>
  <c r="V678" i="16"/>
  <c r="I678" i="16" s="1"/>
  <c r="C679" i="16"/>
  <c r="C680" i="16"/>
  <c r="V680" i="16" s="1"/>
  <c r="F680" i="16" s="1"/>
  <c r="C681" i="16"/>
  <c r="V681" i="16"/>
  <c r="C682" i="16"/>
  <c r="V682" i="16"/>
  <c r="G682" i="16" s="1"/>
  <c r="C683" i="16"/>
  <c r="C684" i="16"/>
  <c r="V684" i="16" s="1"/>
  <c r="G684" i="16" s="1"/>
  <c r="C685" i="16"/>
  <c r="V685" i="16"/>
  <c r="C686" i="16"/>
  <c r="V686" i="16"/>
  <c r="G686" i="16" s="1"/>
  <c r="C687" i="16"/>
  <c r="C688" i="16"/>
  <c r="V688" i="16" s="1"/>
  <c r="E688" i="16" s="1"/>
  <c r="X688" i="16" s="1"/>
  <c r="C689" i="16"/>
  <c r="V689" i="16"/>
  <c r="C690" i="16"/>
  <c r="V690" i="16"/>
  <c r="G690" i="16" s="1"/>
  <c r="C691" i="16"/>
  <c r="C692" i="16"/>
  <c r="V692" i="16" s="1"/>
  <c r="C693" i="16"/>
  <c r="V693" i="16"/>
  <c r="C694" i="16"/>
  <c r="V694" i="16"/>
  <c r="R694" i="16" s="1"/>
  <c r="C695" i="16"/>
  <c r="C696" i="16"/>
  <c r="V696" i="16" s="1"/>
  <c r="C697" i="16"/>
  <c r="V697" i="16"/>
  <c r="F697" i="16" s="1"/>
  <c r="C698" i="16"/>
  <c r="V698" i="16"/>
  <c r="G698" i="16" s="1"/>
  <c r="C699" i="16"/>
  <c r="C700" i="16"/>
  <c r="V700" i="16" s="1"/>
  <c r="C701" i="16"/>
  <c r="V701" i="16"/>
  <c r="F701" i="16" s="1"/>
  <c r="C702" i="16"/>
  <c r="V702" i="16"/>
  <c r="F702" i="16" s="1"/>
  <c r="C703" i="16"/>
  <c r="C704" i="16"/>
  <c r="V704" i="16" s="1"/>
  <c r="E704" i="16" s="1"/>
  <c r="X704" i="16" s="1"/>
  <c r="C705" i="16"/>
  <c r="V705" i="16"/>
  <c r="C706" i="16"/>
  <c r="V706" i="16"/>
  <c r="C707" i="16"/>
  <c r="C708" i="16"/>
  <c r="V708" i="16" s="1"/>
  <c r="C709" i="16"/>
  <c r="V709" i="16"/>
  <c r="J709" i="16" s="1"/>
  <c r="C710" i="16"/>
  <c r="V710" i="16"/>
  <c r="C711" i="16"/>
  <c r="V711" i="16" s="1"/>
  <c r="C712" i="16"/>
  <c r="V712" i="16" s="1"/>
  <c r="C713" i="16"/>
  <c r="V713" i="16"/>
  <c r="C714" i="16"/>
  <c r="V714" i="16"/>
  <c r="J714" i="16" s="1"/>
  <c r="C715" i="16"/>
  <c r="V715" i="16" s="1"/>
  <c r="C716" i="16"/>
  <c r="V716" i="16" s="1"/>
  <c r="E716" i="16" s="1"/>
  <c r="X716" i="16" s="1"/>
  <c r="C717" i="16"/>
  <c r="V717" i="16"/>
  <c r="C718" i="16"/>
  <c r="V718" i="16"/>
  <c r="J718" i="16" s="1"/>
  <c r="C719" i="16"/>
  <c r="C720" i="16"/>
  <c r="V720" i="16" s="1"/>
  <c r="C721" i="16"/>
  <c r="V721" i="16"/>
  <c r="I721" i="16" s="1"/>
  <c r="C722" i="16"/>
  <c r="V722" i="16"/>
  <c r="H722" i="16" s="1"/>
  <c r="C723" i="16"/>
  <c r="C724" i="16"/>
  <c r="V724" i="16" s="1"/>
  <c r="C725" i="16"/>
  <c r="V725" i="16"/>
  <c r="C726" i="16"/>
  <c r="V726" i="16"/>
  <c r="J726" i="16" s="1"/>
  <c r="C727" i="16"/>
  <c r="C728" i="16"/>
  <c r="V728" i="16" s="1"/>
  <c r="R728" i="16" s="1"/>
  <c r="C729" i="16"/>
  <c r="V729" i="16"/>
  <c r="C730" i="16"/>
  <c r="V730" i="16"/>
  <c r="C731" i="16"/>
  <c r="C732" i="16"/>
  <c r="V732" i="16" s="1"/>
  <c r="E732" i="16" s="1"/>
  <c r="X732" i="16" s="1"/>
  <c r="C733" i="16"/>
  <c r="V733" i="16"/>
  <c r="H733" i="16" s="1"/>
  <c r="C734" i="16"/>
  <c r="V734" i="16"/>
  <c r="G734" i="16" s="1"/>
  <c r="C735" i="16"/>
  <c r="C736" i="16"/>
  <c r="V736" i="16" s="1"/>
  <c r="G736" i="16" s="1"/>
  <c r="C737" i="16"/>
  <c r="V737" i="16"/>
  <c r="C738" i="16"/>
  <c r="V738" i="16"/>
  <c r="F738" i="16" s="1"/>
  <c r="C739" i="16"/>
  <c r="C740" i="16"/>
  <c r="V740" i="16" s="1"/>
  <c r="C741" i="16"/>
  <c r="V741" i="16"/>
  <c r="C742" i="16"/>
  <c r="V742" i="16"/>
  <c r="J742" i="16" s="1"/>
  <c r="C743" i="16"/>
  <c r="C744" i="16"/>
  <c r="V744" i="16" s="1"/>
  <c r="C745" i="16"/>
  <c r="V745" i="16"/>
  <c r="C746" i="16"/>
  <c r="V746" i="16"/>
  <c r="I746" i="16" s="1"/>
  <c r="C747" i="16"/>
  <c r="C748" i="16"/>
  <c r="V748" i="16" s="1"/>
  <c r="I748" i="16" s="1"/>
  <c r="C749" i="16"/>
  <c r="V749" i="16"/>
  <c r="R749" i="16" s="1"/>
  <c r="C750" i="16"/>
  <c r="V750" i="16"/>
  <c r="E750" i="16" s="1"/>
  <c r="X750" i="16" s="1"/>
  <c r="C751" i="16"/>
  <c r="C752" i="16"/>
  <c r="V752" i="16" s="1"/>
  <c r="C753" i="16"/>
  <c r="V753" i="16"/>
  <c r="F753" i="16" s="1"/>
  <c r="C754" i="16"/>
  <c r="V754" i="16"/>
  <c r="G754" i="16" s="1"/>
  <c r="C755" i="16"/>
  <c r="C756" i="16"/>
  <c r="V756" i="16" s="1"/>
  <c r="C757" i="16"/>
  <c r="V757" i="16"/>
  <c r="C758" i="16"/>
  <c r="V758" i="16"/>
  <c r="G758" i="16" s="1"/>
  <c r="C759" i="16"/>
  <c r="C760" i="16"/>
  <c r="V760" i="16" s="1"/>
  <c r="G760" i="16" s="1"/>
  <c r="C761" i="16"/>
  <c r="V761" i="16"/>
  <c r="J761" i="16" s="1"/>
  <c r="C762" i="16"/>
  <c r="V762" i="16"/>
  <c r="C763" i="16"/>
  <c r="C764" i="16"/>
  <c r="V764" i="16" s="1"/>
  <c r="E764" i="16" s="1"/>
  <c r="X764" i="16" s="1"/>
  <c r="C765" i="16"/>
  <c r="V765" i="16"/>
  <c r="C766" i="16"/>
  <c r="V766" i="16"/>
  <c r="H766" i="16" s="1"/>
  <c r="C767" i="16"/>
  <c r="C768" i="16"/>
  <c r="V768" i="16" s="1"/>
  <c r="C769" i="16"/>
  <c r="V769" i="16"/>
  <c r="R769" i="16" s="1"/>
  <c r="C770" i="16"/>
  <c r="V770" i="16"/>
  <c r="H770" i="16" s="1"/>
  <c r="C771" i="16"/>
  <c r="C772" i="16"/>
  <c r="V772" i="16" s="1"/>
  <c r="C773" i="16"/>
  <c r="V773" i="16"/>
  <c r="C774" i="16"/>
  <c r="V774" i="16"/>
  <c r="H774" i="16" s="1"/>
  <c r="C775" i="16"/>
  <c r="V775" i="16" s="1"/>
  <c r="F775" i="16" s="1"/>
  <c r="C776" i="16"/>
  <c r="V776" i="16" s="1"/>
  <c r="C777" i="16"/>
  <c r="V777" i="16"/>
  <c r="R777" i="16" s="1"/>
  <c r="C778" i="16"/>
  <c r="V778" i="16"/>
  <c r="R778" i="16" s="1"/>
  <c r="C779" i="16"/>
  <c r="V779" i="16" s="1"/>
  <c r="E779" i="16" s="1"/>
  <c r="X779" i="16" s="1"/>
  <c r="C780" i="16"/>
  <c r="V780" i="16" s="1"/>
  <c r="G780" i="16" s="1"/>
  <c r="C781" i="16"/>
  <c r="V781" i="16"/>
  <c r="C782" i="16"/>
  <c r="V782" i="16"/>
  <c r="C783" i="16"/>
  <c r="C784" i="16"/>
  <c r="V784" i="16" s="1"/>
  <c r="J784" i="16" s="1"/>
  <c r="C785" i="16"/>
  <c r="V785" i="16"/>
  <c r="C786" i="16"/>
  <c r="V786" i="16"/>
  <c r="G786" i="16" s="1"/>
  <c r="C787" i="16"/>
  <c r="C788" i="16"/>
  <c r="V788" i="16" s="1"/>
  <c r="C789" i="16"/>
  <c r="V789" i="16"/>
  <c r="C790" i="16"/>
  <c r="V790" i="16"/>
  <c r="G790" i="16" s="1"/>
  <c r="C791" i="16"/>
  <c r="C792" i="16"/>
  <c r="V792" i="16" s="1"/>
  <c r="H792" i="16" s="1"/>
  <c r="C793" i="16"/>
  <c r="V793" i="16"/>
  <c r="F793" i="16" s="1"/>
  <c r="C794" i="16"/>
  <c r="V794" i="16"/>
  <c r="C795" i="16"/>
  <c r="C796" i="16"/>
  <c r="V796" i="16" s="1"/>
  <c r="C797" i="16"/>
  <c r="V797" i="16"/>
  <c r="C798" i="16"/>
  <c r="V798" i="16"/>
  <c r="G798" i="16" s="1"/>
  <c r="C799" i="16"/>
  <c r="C800" i="16"/>
  <c r="V800" i="16" s="1"/>
  <c r="G800" i="16" s="1"/>
  <c r="C801" i="16"/>
  <c r="V801" i="16"/>
  <c r="E801" i="16" s="1"/>
  <c r="X801" i="16" s="1"/>
  <c r="C802" i="16"/>
  <c r="V802" i="16"/>
  <c r="H802" i="16" s="1"/>
  <c r="C803" i="16"/>
  <c r="C804" i="16"/>
  <c r="V804" i="16" s="1"/>
  <c r="G804" i="16" s="1"/>
  <c r="C805" i="16"/>
  <c r="V805" i="16"/>
  <c r="C806" i="16"/>
  <c r="V806" i="16"/>
  <c r="H806" i="16" s="1"/>
  <c r="C807" i="16"/>
  <c r="C808" i="16"/>
  <c r="V808" i="16" s="1"/>
  <c r="G808" i="16" s="1"/>
  <c r="C809" i="16"/>
  <c r="V809" i="16"/>
  <c r="C810" i="16"/>
  <c r="V810" i="16"/>
  <c r="R810" i="16" s="1"/>
  <c r="C811" i="16"/>
  <c r="C812" i="16"/>
  <c r="V812" i="16" s="1"/>
  <c r="C813" i="16"/>
  <c r="V813" i="16"/>
  <c r="C814" i="16"/>
  <c r="V814" i="16"/>
  <c r="R814" i="16" s="1"/>
  <c r="C815" i="16"/>
  <c r="C816" i="16"/>
  <c r="V816" i="16" s="1"/>
  <c r="C817" i="16"/>
  <c r="V817" i="16"/>
  <c r="C818" i="16"/>
  <c r="V818" i="16"/>
  <c r="H818" i="16" s="1"/>
  <c r="C819" i="16"/>
  <c r="C820" i="16"/>
  <c r="V820" i="16" s="1"/>
  <c r="C821" i="16"/>
  <c r="V821" i="16"/>
  <c r="C822" i="16"/>
  <c r="V822" i="16"/>
  <c r="F822" i="16" s="1"/>
  <c r="C823" i="16"/>
  <c r="C824" i="16"/>
  <c r="V824" i="16" s="1"/>
  <c r="C825" i="16"/>
  <c r="V825" i="16"/>
  <c r="F825" i="16" s="1"/>
  <c r="C826" i="16"/>
  <c r="V826" i="16"/>
  <c r="C827" i="16"/>
  <c r="C828" i="16"/>
  <c r="V828" i="16" s="1"/>
  <c r="C829" i="16"/>
  <c r="V829" i="16"/>
  <c r="R829" i="16" s="1"/>
  <c r="C830" i="16"/>
  <c r="V830" i="16"/>
  <c r="C831" i="16"/>
  <c r="C832" i="16"/>
  <c r="V832" i="16" s="1"/>
  <c r="G832" i="16" s="1"/>
  <c r="C833" i="16"/>
  <c r="V833" i="16"/>
  <c r="C834" i="16"/>
  <c r="V834" i="16"/>
  <c r="C835" i="16"/>
  <c r="V835" i="16" s="1"/>
  <c r="H835" i="16" s="1"/>
  <c r="C836" i="16"/>
  <c r="V836" i="16" s="1"/>
  <c r="F836" i="16" s="1"/>
  <c r="C837" i="16"/>
  <c r="V837" i="16"/>
  <c r="C838" i="16"/>
  <c r="V838" i="16"/>
  <c r="R838" i="16" s="1"/>
  <c r="C839" i="16"/>
  <c r="V839" i="16" s="1"/>
  <c r="C840" i="16"/>
  <c r="V840" i="16" s="1"/>
  <c r="G840" i="16" s="1"/>
  <c r="C841" i="16"/>
  <c r="V841" i="16"/>
  <c r="I841" i="16" s="1"/>
  <c r="C842" i="16"/>
  <c r="V842" i="16"/>
  <c r="C843" i="16"/>
  <c r="V843" i="16" s="1"/>
  <c r="I843" i="16" s="1"/>
  <c r="C844" i="16"/>
  <c r="V844" i="16" s="1"/>
  <c r="E844" i="16" s="1"/>
  <c r="X844" i="16" s="1"/>
  <c r="C845" i="16"/>
  <c r="V845" i="16"/>
  <c r="E845" i="16" s="1"/>
  <c r="X845" i="16" s="1"/>
  <c r="C846" i="16"/>
  <c r="V846" i="16"/>
  <c r="C847" i="16"/>
  <c r="C848" i="16"/>
  <c r="V848" i="16" s="1"/>
  <c r="G848" i="16" s="1"/>
  <c r="C849" i="16"/>
  <c r="V849" i="16"/>
  <c r="C850" i="16"/>
  <c r="V850" i="16"/>
  <c r="C851" i="16"/>
  <c r="V851" i="16" s="1"/>
  <c r="I851" i="16" s="1"/>
  <c r="C852" i="16"/>
  <c r="V852" i="16" s="1"/>
  <c r="F852" i="16" s="1"/>
  <c r="C853" i="16"/>
  <c r="V853" i="16"/>
  <c r="C854" i="16"/>
  <c r="V854" i="16"/>
  <c r="G854" i="16" s="1"/>
  <c r="C855" i="16"/>
  <c r="C856" i="16"/>
  <c r="V856" i="16" s="1"/>
  <c r="C857" i="16"/>
  <c r="V857" i="16"/>
  <c r="C858" i="16"/>
  <c r="V858" i="16"/>
  <c r="G858" i="16" s="1"/>
  <c r="C859" i="16"/>
  <c r="C860" i="16"/>
  <c r="V860" i="16" s="1"/>
  <c r="C861" i="16"/>
  <c r="V861" i="16"/>
  <c r="C862" i="16"/>
  <c r="V862" i="16"/>
  <c r="G862" i="16" s="1"/>
  <c r="C863" i="16"/>
  <c r="C864" i="16"/>
  <c r="V864" i="16" s="1"/>
  <c r="G864" i="16" s="1"/>
  <c r="C865" i="16"/>
  <c r="V865" i="16"/>
  <c r="J865" i="16" s="1"/>
  <c r="C866" i="16"/>
  <c r="V866" i="16"/>
  <c r="G866" i="16" s="1"/>
  <c r="C867" i="16"/>
  <c r="C868" i="16"/>
  <c r="V868" i="16" s="1"/>
  <c r="C869" i="16"/>
  <c r="V869" i="16"/>
  <c r="C870" i="16"/>
  <c r="V870" i="16"/>
  <c r="C871" i="16"/>
  <c r="C872" i="16"/>
  <c r="V872" i="16" s="1"/>
  <c r="F872" i="16" s="1"/>
  <c r="C873" i="16"/>
  <c r="V873" i="16"/>
  <c r="F873" i="16" s="1"/>
  <c r="C874" i="16"/>
  <c r="V874" i="16"/>
  <c r="G874" i="16" s="1"/>
  <c r="C875" i="16"/>
  <c r="V875" i="16" s="1"/>
  <c r="E875" i="16" s="1"/>
  <c r="X875" i="16" s="1"/>
  <c r="C876" i="16"/>
  <c r="V876" i="16" s="1"/>
  <c r="C877" i="16"/>
  <c r="V877" i="16"/>
  <c r="C878" i="16"/>
  <c r="V878" i="16"/>
  <c r="G878" i="16" s="1"/>
  <c r="C879" i="16"/>
  <c r="C880" i="16"/>
  <c r="V880" i="16" s="1"/>
  <c r="G880" i="16" s="1"/>
  <c r="C881" i="16"/>
  <c r="V881" i="16"/>
  <c r="C882" i="16"/>
  <c r="V882" i="16"/>
  <c r="G882" i="16" s="1"/>
  <c r="C883" i="16"/>
  <c r="C884" i="16"/>
  <c r="V884" i="16" s="1"/>
  <c r="F884" i="16" s="1"/>
  <c r="C885" i="16"/>
  <c r="V885" i="16"/>
  <c r="C886" i="16"/>
  <c r="V886" i="16"/>
  <c r="C887" i="16"/>
  <c r="C888" i="16"/>
  <c r="V888" i="16" s="1"/>
  <c r="C889" i="16"/>
  <c r="V889" i="16"/>
  <c r="C890" i="16"/>
  <c r="V890" i="16"/>
  <c r="G890" i="16" s="1"/>
  <c r="C891" i="16"/>
  <c r="C892" i="16"/>
  <c r="V892" i="16" s="1"/>
  <c r="C893" i="16"/>
  <c r="V893" i="16"/>
  <c r="C894" i="16"/>
  <c r="V894" i="16"/>
  <c r="G894" i="16" s="1"/>
  <c r="C895" i="16"/>
  <c r="C896" i="16"/>
  <c r="V896" i="16" s="1"/>
  <c r="C897" i="16"/>
  <c r="V897" i="16"/>
  <c r="R897" i="16" s="1"/>
  <c r="C898" i="16"/>
  <c r="V898" i="16"/>
  <c r="I898" i="16" s="1"/>
  <c r="C899" i="16"/>
  <c r="C900" i="16"/>
  <c r="V900" i="16" s="1"/>
  <c r="R900" i="16" s="1"/>
  <c r="C901" i="16"/>
  <c r="V901" i="16"/>
  <c r="C902" i="16"/>
  <c r="V902" i="16"/>
  <c r="C903" i="16"/>
  <c r="V903" i="16" s="1"/>
  <c r="I903" i="16" s="1"/>
  <c r="C904" i="16"/>
  <c r="V904" i="16" s="1"/>
  <c r="J904" i="16" s="1"/>
  <c r="C905" i="16"/>
  <c r="V905" i="16"/>
  <c r="C906" i="16"/>
  <c r="V906" i="16"/>
  <c r="R906" i="16" s="1"/>
  <c r="C907" i="16"/>
  <c r="V907" i="16" s="1"/>
  <c r="C908" i="16"/>
  <c r="V908" i="16" s="1"/>
  <c r="G908" i="16" s="1"/>
  <c r="C909" i="16"/>
  <c r="V909" i="16"/>
  <c r="E909" i="16" s="1"/>
  <c r="X909" i="16" s="1"/>
  <c r="C910" i="16"/>
  <c r="V910" i="16"/>
  <c r="C911" i="16"/>
  <c r="C912" i="16"/>
  <c r="V912" i="16" s="1"/>
  <c r="H912" i="16" s="1"/>
  <c r="C913" i="16"/>
  <c r="V913" i="16"/>
  <c r="C914" i="16"/>
  <c r="V914" i="16"/>
  <c r="F914" i="16" s="1"/>
  <c r="C915" i="16"/>
  <c r="C916" i="16"/>
  <c r="V916" i="16" s="1"/>
  <c r="C917" i="16"/>
  <c r="V917" i="16"/>
  <c r="R917" i="16" s="1"/>
  <c r="C918" i="16"/>
  <c r="V918" i="16"/>
  <c r="C919" i="16"/>
  <c r="C920" i="16"/>
  <c r="V920" i="16" s="1"/>
  <c r="J920" i="16" s="1"/>
  <c r="C921" i="16"/>
  <c r="V921" i="16"/>
  <c r="H921" i="16" s="1"/>
  <c r="C922" i="16"/>
  <c r="V922" i="16"/>
  <c r="I922" i="16" s="1"/>
  <c r="C923" i="16"/>
  <c r="C924" i="16"/>
  <c r="V924" i="16" s="1"/>
  <c r="G924" i="16" s="1"/>
  <c r="C925" i="16"/>
  <c r="V925" i="16"/>
  <c r="F925" i="16" s="1"/>
  <c r="C926" i="16"/>
  <c r="V926" i="16"/>
  <c r="C927" i="16"/>
  <c r="C928" i="16"/>
  <c r="V928" i="16" s="1"/>
  <c r="J928" i="16" s="1"/>
  <c r="C929" i="16"/>
  <c r="V929" i="16"/>
  <c r="E929" i="16" s="1"/>
  <c r="X929" i="16" s="1"/>
  <c r="C930" i="16"/>
  <c r="V930" i="16"/>
  <c r="R930" i="16" s="1"/>
  <c r="C931" i="16"/>
  <c r="C932" i="16"/>
  <c r="V932" i="16" s="1"/>
  <c r="C933" i="16"/>
  <c r="AB933" i="16" s="1"/>
  <c r="C934" i="16"/>
  <c r="V934" i="16"/>
  <c r="H934" i="16" s="1"/>
  <c r="C935" i="16"/>
  <c r="C936" i="16"/>
  <c r="V936" i="16" s="1"/>
  <c r="R936" i="16" s="1"/>
  <c r="C937" i="16"/>
  <c r="V937" i="16"/>
  <c r="C938" i="16"/>
  <c r="V938" i="16"/>
  <c r="C939" i="16"/>
  <c r="C940" i="16"/>
  <c r="V940" i="16" s="1"/>
  <c r="R940" i="16" s="1"/>
  <c r="C941" i="16"/>
  <c r="V941" i="16"/>
  <c r="C942" i="16"/>
  <c r="V942" i="16"/>
  <c r="C943" i="16"/>
  <c r="C944" i="16"/>
  <c r="V944" i="16" s="1"/>
  <c r="G944" i="16" s="1"/>
  <c r="C945" i="16"/>
  <c r="V945" i="16"/>
  <c r="C946" i="16"/>
  <c r="V946" i="16"/>
  <c r="C947" i="16"/>
  <c r="C948" i="16"/>
  <c r="V948" i="16" s="1"/>
  <c r="F948" i="16" s="1"/>
  <c r="C949" i="16"/>
  <c r="AB949" i="16" s="1"/>
  <c r="C950" i="16"/>
  <c r="V950" i="16"/>
  <c r="C951" i="16"/>
  <c r="C952" i="16"/>
  <c r="V952" i="16" s="1"/>
  <c r="C953" i="16"/>
  <c r="V953" i="16"/>
  <c r="J953" i="16" s="1"/>
  <c r="C954" i="16"/>
  <c r="V954" i="16"/>
  <c r="C955" i="16"/>
  <c r="C956" i="16"/>
  <c r="V956" i="16" s="1"/>
  <c r="C957" i="16"/>
  <c r="V957" i="16"/>
  <c r="C958" i="16"/>
  <c r="V958" i="16"/>
  <c r="C959" i="16"/>
  <c r="C960" i="16"/>
  <c r="V960" i="16" s="1"/>
  <c r="C961" i="16"/>
  <c r="V961" i="16"/>
  <c r="E961" i="16" s="1"/>
  <c r="X961" i="16" s="1"/>
  <c r="C962" i="16"/>
  <c r="V962" i="16"/>
  <c r="C963" i="16"/>
  <c r="C964" i="16"/>
  <c r="V964" i="16" s="1"/>
  <c r="C965" i="16"/>
  <c r="AB965" i="16" s="1"/>
  <c r="C966" i="16"/>
  <c r="V966" i="16"/>
  <c r="C967" i="16"/>
  <c r="V967" i="16" s="1"/>
  <c r="C968" i="16"/>
  <c r="V968" i="16" s="1"/>
  <c r="F968" i="16" s="1"/>
  <c r="C969" i="16"/>
  <c r="V969" i="16"/>
  <c r="C970" i="16"/>
  <c r="V970" i="16"/>
  <c r="C971" i="16"/>
  <c r="V971" i="16" s="1"/>
  <c r="C972" i="16"/>
  <c r="V972" i="16" s="1"/>
  <c r="I972" i="16" s="1"/>
  <c r="C973" i="16"/>
  <c r="V973" i="16"/>
  <c r="C974" i="16"/>
  <c r="V974" i="16"/>
  <c r="C975" i="16"/>
  <c r="C976" i="16"/>
  <c r="V976" i="16" s="1"/>
  <c r="H976" i="16" s="1"/>
  <c r="C977" i="16"/>
  <c r="V977" i="16"/>
  <c r="I977" i="16" s="1"/>
  <c r="C978" i="16"/>
  <c r="V978" i="16"/>
  <c r="C979" i="16"/>
  <c r="C980" i="16"/>
  <c r="V980" i="16" s="1"/>
  <c r="C981" i="16"/>
  <c r="AB981" i="16" s="1"/>
  <c r="C982" i="16"/>
  <c r="V982" i="16"/>
  <c r="E982" i="16" s="1"/>
  <c r="X982" i="16" s="1"/>
  <c r="C983" i="16"/>
  <c r="C984" i="16"/>
  <c r="V984" i="16" s="1"/>
  <c r="I984" i="16" s="1"/>
  <c r="C985" i="16"/>
  <c r="V985" i="16"/>
  <c r="J985" i="16" s="1"/>
  <c r="C986" i="16"/>
  <c r="V986" i="16"/>
  <c r="C987" i="16"/>
  <c r="C988" i="16"/>
  <c r="V988" i="16" s="1"/>
  <c r="G988" i="16" s="1"/>
  <c r="C989" i="16"/>
  <c r="V989" i="16"/>
  <c r="C990" i="16"/>
  <c r="V990" i="16"/>
  <c r="I990" i="16" s="1"/>
  <c r="C991" i="16"/>
  <c r="C992" i="16"/>
  <c r="V992" i="16" s="1"/>
  <c r="C993" i="16"/>
  <c r="V993" i="16"/>
  <c r="C994" i="16"/>
  <c r="V994" i="16"/>
  <c r="G994" i="16" s="1"/>
  <c r="C995" i="16"/>
  <c r="C996" i="16"/>
  <c r="V996" i="16" s="1"/>
  <c r="G996" i="16" s="1"/>
  <c r="C997" i="16"/>
  <c r="AB997" i="16" s="1"/>
  <c r="C998" i="16"/>
  <c r="V998" i="16"/>
  <c r="C999" i="16"/>
  <c r="C1000" i="16"/>
  <c r="V1000" i="16" s="1"/>
  <c r="G1000" i="16" s="1"/>
  <c r="C1001" i="16"/>
  <c r="V1001" i="16"/>
  <c r="G1001" i="16" s="1"/>
  <c r="C1002" i="16"/>
  <c r="V1002" i="16"/>
  <c r="C1003" i="16"/>
  <c r="C1004" i="16"/>
  <c r="V1004" i="16" s="1"/>
  <c r="E1004" i="16" s="1"/>
  <c r="X1004" i="16" s="1"/>
  <c r="C1005" i="16"/>
  <c r="V1005" i="16"/>
  <c r="E1005" i="16" s="1"/>
  <c r="X1005" i="16" s="1"/>
  <c r="C1006" i="16"/>
  <c r="V1006" i="16"/>
  <c r="C1007" i="16"/>
  <c r="C1008" i="16"/>
  <c r="V1008" i="16" s="1"/>
  <c r="C1009" i="16"/>
  <c r="V1009" i="16"/>
  <c r="C1010" i="16"/>
  <c r="V1010" i="16"/>
  <c r="F1010" i="16" s="1"/>
  <c r="C1011" i="16"/>
  <c r="C1012" i="16"/>
  <c r="V1012" i="16" s="1"/>
  <c r="G1012" i="16" s="1"/>
  <c r="C1013" i="16"/>
  <c r="AB1013" i="16" s="1"/>
  <c r="C1014" i="16"/>
  <c r="V1014" i="16"/>
  <c r="I1014" i="16" s="1"/>
  <c r="C1015" i="16"/>
  <c r="C1016" i="16"/>
  <c r="V1016" i="16" s="1"/>
  <c r="C1017" i="16"/>
  <c r="V1017" i="16"/>
  <c r="E1017" i="16" s="1"/>
  <c r="X1017" i="16" s="1"/>
  <c r="C1018" i="16"/>
  <c r="V1018" i="16"/>
  <c r="G1018" i="16" s="1"/>
  <c r="C1019" i="16"/>
  <c r="C1020" i="16"/>
  <c r="V1020" i="16" s="1"/>
  <c r="I1020" i="16" s="1"/>
  <c r="C1021" i="16"/>
  <c r="V1021" i="16"/>
  <c r="C1022" i="16"/>
  <c r="V1022" i="16"/>
  <c r="I1022" i="16" s="1"/>
  <c r="C1023" i="16"/>
  <c r="C1024" i="16"/>
  <c r="V1024" i="16" s="1"/>
  <c r="R1024" i="16" s="1"/>
  <c r="C1025" i="16"/>
  <c r="V1025" i="16"/>
  <c r="C1026" i="16"/>
  <c r="V1026" i="16"/>
  <c r="F1026" i="16" s="1"/>
  <c r="C1027" i="16"/>
  <c r="C1028" i="16"/>
  <c r="C1029" i="16"/>
  <c r="V1029" i="16" s="1"/>
  <c r="E1029" i="16" s="1"/>
  <c r="X1029" i="16" s="1"/>
  <c r="C1030" i="16"/>
  <c r="C1031" i="16"/>
  <c r="C1032" i="16"/>
  <c r="V1032" i="16" s="1"/>
  <c r="C1033" i="16"/>
  <c r="V1033" i="16"/>
  <c r="H1033" i="16" s="1"/>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s="1"/>
  <c r="C1050" i="16"/>
  <c r="C1051" i="16"/>
  <c r="V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V1063" i="16"/>
  <c r="C1064" i="16"/>
  <c r="C1065" i="16"/>
  <c r="V1065" i="16" s="1"/>
  <c r="C1066" i="16"/>
  <c r="C1067" i="16"/>
  <c r="V1067" i="16" s="1"/>
  <c r="F1067" i="16" s="1"/>
  <c r="C1068" i="16"/>
  <c r="V1068" i="16" s="1"/>
  <c r="C1069" i="16"/>
  <c r="V1069" i="16" s="1"/>
  <c r="J1069" i="16" s="1"/>
  <c r="C1070" i="16"/>
  <c r="C1071" i="16"/>
  <c r="C1072" i="16"/>
  <c r="V1072" i="16" s="1"/>
  <c r="C1073" i="16"/>
  <c r="V1073" i="16"/>
  <c r="C1074" i="16"/>
  <c r="C1075" i="16"/>
  <c r="V1075" i="16" s="1"/>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s="1"/>
  <c r="H1089" i="16" s="1"/>
  <c r="C1090" i="16"/>
  <c r="C1091" i="16"/>
  <c r="V1091" i="16" s="1"/>
  <c r="G1091" i="16" s="1"/>
  <c r="C1092" i="16"/>
  <c r="C1093" i="16"/>
  <c r="V1093" i="16" s="1"/>
  <c r="C1094" i="16"/>
  <c r="V1094" i="16" s="1"/>
  <c r="C1095" i="16"/>
  <c r="V1095" i="16" s="1"/>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s="1"/>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V1191" i="16" s="1"/>
  <c r="C1192" i="16"/>
  <c r="C1193" i="16"/>
  <c r="V1193" i="16" s="1"/>
  <c r="C1194" i="16"/>
  <c r="C1195" i="16"/>
  <c r="V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V1255" i="16"/>
  <c r="C1256" i="16"/>
  <c r="V1256" i="16" s="1"/>
  <c r="H1256" i="16" s="1"/>
  <c r="C1257" i="16"/>
  <c r="V1257" i="16" s="1"/>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s="1"/>
  <c r="C1306" i="16"/>
  <c r="C1307" i="16"/>
  <c r="V1307" i="16" s="1"/>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s="1"/>
  <c r="C1371" i="16"/>
  <c r="C1372" i="16"/>
  <c r="V1372" i="16"/>
  <c r="J1372" i="16" s="1"/>
  <c r="C1373" i="16"/>
  <c r="C1374" i="16"/>
  <c r="V1374" i="16" s="1"/>
  <c r="E1374" i="16" s="1"/>
  <c r="X1374" i="16" s="1"/>
  <c r="C1375" i="16"/>
  <c r="C1376" i="16"/>
  <c r="C1377" i="16"/>
  <c r="V1377" i="16" s="1"/>
  <c r="C1378" i="16"/>
  <c r="V1378" i="16"/>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s="1"/>
  <c r="C1519" i="16"/>
  <c r="V1519" i="16" s="1"/>
  <c r="C1520" i="16"/>
  <c r="V1520" i="16" s="1"/>
  <c r="J1520" i="16" s="1"/>
  <c r="C1521" i="16"/>
  <c r="V1521" i="16" s="1"/>
  <c r="C1522" i="16"/>
  <c r="V1522" i="16" s="1"/>
  <c r="C1523" i="16"/>
  <c r="V1523" i="16" s="1"/>
  <c r="C1524" i="16"/>
  <c r="C1525" i="16"/>
  <c r="V1525" i="16" s="1"/>
  <c r="C1526" i="16"/>
  <c r="V1526" i="16"/>
  <c r="E1526" i="16" s="1"/>
  <c r="X1526" i="16" s="1"/>
  <c r="C1527" i="16"/>
  <c r="C1528" i="16"/>
  <c r="V1528" i="16" s="1"/>
  <c r="E1528" i="16" s="1"/>
  <c r="X1528" i="16" s="1"/>
  <c r="C1529" i="16"/>
  <c r="V1529" i="16" s="1"/>
  <c r="C1530" i="16"/>
  <c r="V1530" i="16" s="1"/>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C1589" i="16"/>
  <c r="V1589" i="16" s="1"/>
  <c r="C1590" i="16"/>
  <c r="V1590" i="16"/>
  <c r="H1590" i="16" s="1"/>
  <c r="C1591" i="16"/>
  <c r="C1592" i="16"/>
  <c r="V1592" i="16" s="1"/>
  <c r="F1592" i="16" s="1"/>
  <c r="C1593" i="16"/>
  <c r="V1593" i="16" s="1"/>
  <c r="G1593" i="16" s="1"/>
  <c r="C1594" i="16"/>
  <c r="V1594" i="16" s="1"/>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C1621" i="16"/>
  <c r="V1621" i="16" s="1"/>
  <c r="C1622" i="16"/>
  <c r="V1622" i="16"/>
  <c r="C1623" i="16"/>
  <c r="C1624" i="16"/>
  <c r="V1624" i="16" s="1"/>
  <c r="C1625" i="16"/>
  <c r="V1625" i="16" s="1"/>
  <c r="J1625" i="16" s="1"/>
  <c r="C1626" i="16"/>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s="1"/>
  <c r="F1638" i="16" s="1"/>
  <c r="C1639" i="16"/>
  <c r="V1639" i="16" s="1"/>
  <c r="H1639" i="16" s="1"/>
  <c r="C1640" i="16"/>
  <c r="C1641" i="16"/>
  <c r="C1642" i="16"/>
  <c r="C1643" i="16"/>
  <c r="V1643" i="16" s="1"/>
  <c r="C1644" i="16"/>
  <c r="V1644" i="16"/>
  <c r="C1645" i="16"/>
  <c r="V1645" i="16" s="1"/>
  <c r="C1646" i="16"/>
  <c r="V1646" i="16" s="1"/>
  <c r="C1647" i="16"/>
  <c r="C1648" i="16"/>
  <c r="V1648" i="16" s="1"/>
  <c r="E1648" i="16" s="1"/>
  <c r="X1648" i="16" s="1"/>
  <c r="C1649" i="16"/>
  <c r="V1649" i="16" s="1"/>
  <c r="C1650" i="16"/>
  <c r="V1650" i="16"/>
  <c r="G1650" i="16" s="1"/>
  <c r="C1651" i="16"/>
  <c r="V1651" i="16" s="1"/>
  <c r="C1652" i="16"/>
  <c r="V1652" i="16" s="1"/>
  <c r="C1653" i="16"/>
  <c r="V1653" i="16" s="1"/>
  <c r="R1653" i="16" s="1"/>
  <c r="C1654" i="16"/>
  <c r="V1654" i="16" s="1"/>
  <c r="C1655" i="16"/>
  <c r="V1655" i="16" s="1"/>
  <c r="E1655" i="16" s="1"/>
  <c r="X1655" i="16" s="1"/>
  <c r="C1656" i="16"/>
  <c r="C1657" i="16"/>
  <c r="V1657" i="16" s="1"/>
  <c r="C1658" i="16"/>
  <c r="V1658" i="16" s="1"/>
  <c r="J1658" i="16" s="1"/>
  <c r="C1659" i="16"/>
  <c r="V1659" i="16" s="1"/>
  <c r="C1660" i="16"/>
  <c r="V1660" i="16" s="1"/>
  <c r="C1661" i="16"/>
  <c r="V1661" i="16" s="1"/>
  <c r="C1662" i="16"/>
  <c r="V1662" i="16" s="1"/>
  <c r="C1663" i="16"/>
  <c r="V1663" i="16" s="1"/>
  <c r="C1664" i="16"/>
  <c r="V1664" i="16" s="1"/>
  <c r="C1665" i="16"/>
  <c r="C1666" i="16"/>
  <c r="V1666" i="16" s="1"/>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V1684" i="16" s="1"/>
  <c r="C1685" i="16"/>
  <c r="V1685" i="16" s="1"/>
  <c r="C1686" i="16"/>
  <c r="V1686" i="16" s="1"/>
  <c r="H1686" i="16" s="1"/>
  <c r="C1687" i="16"/>
  <c r="V1687" i="16" s="1"/>
  <c r="C1688" i="16"/>
  <c r="V1688" i="16" s="1"/>
  <c r="C1689" i="16"/>
  <c r="V1689" i="16" s="1"/>
  <c r="C1690" i="16"/>
  <c r="V1690" i="16" s="1"/>
  <c r="R1690" i="16" s="1"/>
  <c r="C1691" i="16"/>
  <c r="V1691" i="16" s="1"/>
  <c r="C1692" i="16"/>
  <c r="V1692" i="16" s="1"/>
  <c r="C1693" i="16"/>
  <c r="V1693" i="16" s="1"/>
  <c r="C1694" i="16"/>
  <c r="V1694" i="16" s="1"/>
  <c r="G1694" i="16" s="1"/>
  <c r="C1695" i="16"/>
  <c r="V1695" i="16" s="1"/>
  <c r="F1695" i="16" s="1"/>
  <c r="C1696" i="16"/>
  <c r="V1696" i="16" s="1"/>
  <c r="C1697" i="16"/>
  <c r="V1697" i="16" s="1"/>
  <c r="C1698" i="16"/>
  <c r="V1698" i="16" s="1"/>
  <c r="C1699" i="16"/>
  <c r="V1699" i="16" s="1"/>
  <c r="C1700" i="16"/>
  <c r="V1700" i="16" s="1"/>
  <c r="R1700" i="16" s="1"/>
  <c r="C1701" i="16"/>
  <c r="V1701" i="16" s="1"/>
  <c r="C1702" i="16"/>
  <c r="V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s="1"/>
  <c r="R1718" i="16" s="1"/>
  <c r="C1719" i="16"/>
  <c r="C1720" i="16"/>
  <c r="V1720" i="16" s="1"/>
  <c r="C1721" i="16"/>
  <c r="V1721" i="16" s="1"/>
  <c r="C1722" i="16"/>
  <c r="V1722" i="16" s="1"/>
  <c r="J1722" i="16" s="1"/>
  <c r="C1723" i="16"/>
  <c r="V1723" i="16" s="1"/>
  <c r="C1724" i="16"/>
  <c r="V1724" i="16" s="1"/>
  <c r="C1725" i="16"/>
  <c r="V1725" i="16" s="1"/>
  <c r="C1726" i="16"/>
  <c r="V1726" i="16" s="1"/>
  <c r="H1726" i="16" s="1"/>
  <c r="C1727" i="16"/>
  <c r="V1727" i="16" s="1"/>
  <c r="C1728" i="16"/>
  <c r="C1729" i="16"/>
  <c r="V1729" i="16" s="1"/>
  <c r="C1730" i="16"/>
  <c r="V1730" i="16" s="1"/>
  <c r="C1731" i="16"/>
  <c r="V1731" i="16" s="1"/>
  <c r="C1732" i="16"/>
  <c r="C1733" i="16"/>
  <c r="V1733" i="16" s="1"/>
  <c r="C1734" i="16"/>
  <c r="V1734" i="16" s="1"/>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V1748" i="16" s="1"/>
  <c r="C1749" i="16"/>
  <c r="V1749" i="16" s="1"/>
  <c r="C1750" i="16"/>
  <c r="V1750" i="16" s="1"/>
  <c r="H1750" i="16" s="1"/>
  <c r="C1751" i="16"/>
  <c r="V1751" i="16" s="1"/>
  <c r="C1752" i="16"/>
  <c r="V1752" i="16" s="1"/>
  <c r="C1753" i="16"/>
  <c r="V1753" i="16" s="1"/>
  <c r="C1754" i="16"/>
  <c r="V1754" i="16" s="1"/>
  <c r="R1754" i="16" s="1"/>
  <c r="C1755" i="16"/>
  <c r="V1755" i="16" s="1"/>
  <c r="C1756" i="16"/>
  <c r="V1756" i="16" s="1"/>
  <c r="R1756" i="16" s="1"/>
  <c r="C1757" i="16"/>
  <c r="V1757" i="16" s="1"/>
  <c r="C1758" i="16"/>
  <c r="V1758" i="16" s="1"/>
  <c r="J1758" i="16" s="1"/>
  <c r="C1759" i="16"/>
  <c r="C1760" i="16"/>
  <c r="V1760" i="16" s="1"/>
  <c r="C1761" i="16"/>
  <c r="V1761" i="16" s="1"/>
  <c r="C1762" i="16"/>
  <c r="V1762" i="16" s="1"/>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c r="C1783" i="16"/>
  <c r="C1784" i="16"/>
  <c r="C1785" i="16"/>
  <c r="V1785" i="16" s="1"/>
  <c r="C1786" i="16"/>
  <c r="V1786" i="16" s="1"/>
  <c r="C1787" i="16"/>
  <c r="V1787" i="16" s="1"/>
  <c r="C1788" i="16"/>
  <c r="V1788" i="16"/>
  <c r="C1789" i="16"/>
  <c r="C1790" i="16"/>
  <c r="V1790" i="16" s="1"/>
  <c r="F1790" i="16" s="1"/>
  <c r="C1791" i="16"/>
  <c r="V1791" i="16" s="1"/>
  <c r="J1791" i="16" s="1"/>
  <c r="C1792" i="16"/>
  <c r="C1793" i="16"/>
  <c r="C1794" i="16"/>
  <c r="V1794" i="16"/>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s="1"/>
  <c r="C1823" i="16"/>
  <c r="V1823" i="16" s="1"/>
  <c r="H1823" i="16" s="1"/>
  <c r="C1824" i="16"/>
  <c r="V1824" i="16" s="1"/>
  <c r="C1825" i="16"/>
  <c r="V1825" i="16" s="1"/>
  <c r="C1826" i="16"/>
  <c r="V1826" i="16"/>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C1867" i="16"/>
  <c r="V1867" i="16" s="1"/>
  <c r="C1868" i="16"/>
  <c r="V1868" i="16"/>
  <c r="I1868" i="16" s="1"/>
  <c r="C1869" i="16"/>
  <c r="V1869" i="16" s="1"/>
  <c r="I1869" i="16" s="1"/>
  <c r="C1870" i="16"/>
  <c r="V1870" i="16" s="1"/>
  <c r="F1870" i="16" s="1"/>
  <c r="C1871" i="16"/>
  <c r="V1871" i="16" s="1"/>
  <c r="C1872" i="16"/>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s="1"/>
  <c r="C1899" i="16"/>
  <c r="V1899" i="16" s="1"/>
  <c r="C1900" i="16"/>
  <c r="V1900" i="16" s="1"/>
  <c r="C1901" i="16"/>
  <c r="V1901" i="16" s="1"/>
  <c r="C1902" i="16"/>
  <c r="V1902" i="16" s="1"/>
  <c r="R1902" i="16" s="1"/>
  <c r="C1903" i="16"/>
  <c r="V1903" i="16" s="1"/>
  <c r="I1903" i="16" s="1"/>
  <c r="C1904" i="16"/>
  <c r="V1904" i="16" s="1"/>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s="1"/>
  <c r="I1964" i="16" s="1"/>
  <c r="C1965" i="16"/>
  <c r="V1965" i="16" s="1"/>
  <c r="I1965" i="16" s="1"/>
  <c r="C1966" i="16"/>
  <c r="V1966" i="16" s="1"/>
  <c r="C1967" i="16"/>
  <c r="V1967" i="16" s="1"/>
  <c r="C1968" i="16"/>
  <c r="V1968" i="16" s="1"/>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s="1"/>
  <c r="C2027" i="16"/>
  <c r="V2027" i="16" s="1"/>
  <c r="C2028" i="16"/>
  <c r="V2028" i="16" s="1"/>
  <c r="G2028" i="16" s="1"/>
  <c r="C2029" i="16"/>
  <c r="C2030" i="16"/>
  <c r="V2030" i="16" s="1"/>
  <c r="C2031" i="16"/>
  <c r="C2032" i="16"/>
  <c r="V2032" i="16" s="1"/>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s="1"/>
  <c r="C2091" i="16"/>
  <c r="V2091" i="16" s="1"/>
  <c r="H2091" i="16" s="1"/>
  <c r="C2092" i="16"/>
  <c r="V2092" i="16" s="1"/>
  <c r="R2092" i="16" s="1"/>
  <c r="C2093" i="16"/>
  <c r="C2094" i="16"/>
  <c r="V2094" i="16" s="1"/>
  <c r="J2094" i="16" s="1"/>
  <c r="C2095" i="16"/>
  <c r="V2095" i="16" s="1"/>
  <c r="C2096" i="16"/>
  <c r="V2096" i="16" s="1"/>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s="1"/>
  <c r="J2154" i="16" s="1"/>
  <c r="C2155" i="16"/>
  <c r="V2155" i="16" s="1"/>
  <c r="C2156" i="16"/>
  <c r="V2156" i="16" s="1"/>
  <c r="C2157" i="16"/>
  <c r="C2158" i="16"/>
  <c r="V2158" i="16" s="1"/>
  <c r="G2158" i="16" s="1"/>
  <c r="C2159" i="16"/>
  <c r="C2160" i="16"/>
  <c r="V2160" i="16" s="1"/>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V2194" i="16"/>
  <c r="G2194" i="16" s="1"/>
  <c r="C2195" i="16"/>
  <c r="C2196" i="16"/>
  <c r="V2196" i="16"/>
  <c r="C2197" i="16"/>
  <c r="C2198" i="16"/>
  <c r="C2199" i="16"/>
  <c r="C2200" i="16"/>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s="1"/>
  <c r="C2221" i="16"/>
  <c r="C2222" i="16"/>
  <c r="V2222" i="16" s="1"/>
  <c r="I2222" i="16" s="1"/>
  <c r="C2223" i="16"/>
  <c r="C2224" i="16"/>
  <c r="V2224" i="16" s="1"/>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s="1"/>
  <c r="C2283" i="16"/>
  <c r="C2284" i="16"/>
  <c r="V2284" i="16" s="1"/>
  <c r="C2285" i="16"/>
  <c r="C2286" i="16"/>
  <c r="V2286" i="16" s="1"/>
  <c r="G2286" i="16" s="1"/>
  <c r="C2287" i="16"/>
  <c r="V2287" i="16" s="1"/>
  <c r="C2288" i="16"/>
  <c r="V2288" i="16" s="1"/>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s="1"/>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V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s="1"/>
  <c r="C2347" i="16"/>
  <c r="C2348" i="16"/>
  <c r="V2348" i="16" s="1"/>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c r="E2362" i="16" s="1"/>
  <c r="X2362" i="16" s="1"/>
  <c r="C2363" i="16"/>
  <c r="C2364" i="16"/>
  <c r="V2364" i="16" s="1"/>
  <c r="C2365" i="16"/>
  <c r="C2366" i="16"/>
  <c r="V2366" i="16" s="1"/>
  <c r="C2367" i="16"/>
  <c r="C2368" i="16"/>
  <c r="V2368" i="16"/>
  <c r="C2369" i="16"/>
  <c r="C2370" i="16"/>
  <c r="V2370" i="16" s="1"/>
  <c r="C2371" i="16"/>
  <c r="C2372" i="16"/>
  <c r="V2372" i="16"/>
  <c r="C2373" i="16"/>
  <c r="C2374" i="16"/>
  <c r="C2375" i="16"/>
  <c r="C2376" i="16"/>
  <c r="V2376" i="16" s="1"/>
  <c r="C2377" i="16"/>
  <c r="C2378" i="16"/>
  <c r="C2379" i="16"/>
  <c r="C2380" i="16"/>
  <c r="V2380" i="16" s="1"/>
  <c r="J2380" i="16" s="1"/>
  <c r="C2381" i="16"/>
  <c r="C2382" i="16"/>
  <c r="V2382" i="16" s="1"/>
  <c r="G2382" i="16" s="1"/>
  <c r="C2383" i="16"/>
  <c r="V2383" i="16" s="1"/>
  <c r="C2384" i="16"/>
  <c r="C2385" i="16"/>
  <c r="C2386" i="16"/>
  <c r="V2386" i="16" s="1"/>
  <c r="C2387" i="16"/>
  <c r="C2388" i="16"/>
  <c r="V2388" i="16" s="1"/>
  <c r="C2389" i="16"/>
  <c r="C2390" i="16"/>
  <c r="C2391" i="16"/>
  <c r="C2392" i="16"/>
  <c r="V2392" i="16" s="1"/>
  <c r="C2393" i="16"/>
  <c r="C2394" i="16"/>
  <c r="V2394" i="16" s="1"/>
  <c r="C2395" i="16"/>
  <c r="C2396" i="16"/>
  <c r="V2396" i="16" s="1"/>
  <c r="F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s="1"/>
  <c r="C2451" i="16"/>
  <c r="V2451" i="16" s="1"/>
  <c r="C2452" i="16"/>
  <c r="V2452" i="16" s="1"/>
  <c r="C2453" i="16"/>
  <c r="C2454" i="16"/>
  <c r="C2455" i="16"/>
  <c r="C2456" i="16"/>
  <c r="V2456" i="16" s="1"/>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s="1"/>
  <c r="H2500" i="16" s="1"/>
  <c r="C2501" i="16"/>
  <c r="V2501" i="16" s="1"/>
  <c r="C2502" i="16"/>
  <c r="V2502" i="16"/>
  <c r="C2503" i="16"/>
  <c r="V2503" i="16" s="1"/>
  <c r="C2504" i="16"/>
  <c r="V2504" i="16" s="1"/>
  <c r="E2504" i="16" s="1"/>
  <c r="X2504" i="16" s="1"/>
  <c r="B15" i="10"/>
  <c r="G15" i="10" s="1"/>
  <c r="H15" i="10" s="1"/>
  <c r="D15" i="10" s="1"/>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4" i="16"/>
  <c r="AB587" i="16"/>
  <c r="AB588" i="16"/>
  <c r="AB604" i="16"/>
  <c r="AB620" i="16"/>
  <c r="AB636" i="16"/>
  <c r="AB651" i="16"/>
  <c r="AB660" i="16"/>
  <c r="AB676" i="16"/>
  <c r="AB690" i="16"/>
  <c r="AB692" i="16"/>
  <c r="AB706" i="16"/>
  <c r="AB708" i="16"/>
  <c r="AB712" i="16"/>
  <c r="AB724" i="16"/>
  <c r="AB740" i="16"/>
  <c r="AB756" i="16"/>
  <c r="AB772" i="16"/>
  <c r="AB779" i="16"/>
  <c r="AB780" i="16"/>
  <c r="AB796" i="16"/>
  <c r="AB812" i="16"/>
  <c r="AB826" i="16"/>
  <c r="AB828" i="16"/>
  <c r="AB840" i="16"/>
  <c r="AB843" i="16"/>
  <c r="AB844" i="16"/>
  <c r="AB860" i="16"/>
  <c r="AB876" i="16"/>
  <c r="AB892" i="16"/>
  <c r="AB907" i="16"/>
  <c r="AB916" i="16"/>
  <c r="AB932" i="16"/>
  <c r="AB946" i="16"/>
  <c r="AB948" i="16"/>
  <c r="AB964" i="16"/>
  <c r="AB968" i="16"/>
  <c r="AB980" i="16"/>
  <c r="AB996" i="16"/>
  <c r="AB1012" i="16"/>
  <c r="AB1033" i="16"/>
  <c r="AB1041" i="16"/>
  <c r="AB1043" i="16"/>
  <c r="AB1044" i="16"/>
  <c r="AB1045" i="16"/>
  <c r="AB1048" i="16"/>
  <c r="AB1059" i="16"/>
  <c r="AB1060" i="16"/>
  <c r="AB1067" i="16"/>
  <c r="AB1068" i="16"/>
  <c r="AB1069" i="16"/>
  <c r="AB1073" i="16"/>
  <c r="AB1084" i="16"/>
  <c r="AB1085" i="16"/>
  <c r="AB1091" i="16"/>
  <c r="AB1101" i="16"/>
  <c r="AB1107" i="16"/>
  <c r="AB1109" i="16"/>
  <c r="AB1115" i="16"/>
  <c r="AB1116" i="16"/>
  <c r="AB1123" i="16"/>
  <c r="AB1128" i="16"/>
  <c r="AB1131" i="16"/>
  <c r="AB1132" i="16"/>
  <c r="AB1133" i="16"/>
  <c r="AB1139" i="16"/>
  <c r="AB1140" i="16"/>
  <c r="AB1141" i="16"/>
  <c r="AB1144" i="16"/>
  <c r="AB1149" i="16"/>
  <c r="AB1160" i="16"/>
  <c r="AB1172" i="16"/>
  <c r="AB1173" i="16"/>
  <c r="AB1180" i="16"/>
  <c r="AB1181" i="16"/>
  <c r="AB1185" i="16"/>
  <c r="AB1196" i="16"/>
  <c r="AB1197" i="16"/>
  <c r="AB1201" i="16"/>
  <c r="AB1208" i="16"/>
  <c r="AB1211" i="16"/>
  <c r="AB1212" i="16"/>
  <c r="AB1213" i="16"/>
  <c r="AB1227" i="16"/>
  <c r="AB1228" i="16"/>
  <c r="AB1229" i="16"/>
  <c r="AB1235" i="16"/>
  <c r="AB1236" i="16"/>
  <c r="AB1237" i="16"/>
  <c r="AB1240" i="16"/>
  <c r="AB1248" i="16"/>
  <c r="AB1251" i="16"/>
  <c r="AB1260" i="16"/>
  <c r="AB1261" i="16"/>
  <c r="AB1267" i="16"/>
  <c r="AB1268" i="16"/>
  <c r="AB1273" i="16"/>
  <c r="AB1275" i="16"/>
  <c r="AB1277" i="16"/>
  <c r="AB1288" i="16"/>
  <c r="AB1291" i="16"/>
  <c r="AB1293" i="16"/>
  <c r="AB1299" i="16"/>
  <c r="AB1300" i="16"/>
  <c r="AB1301" i="16"/>
  <c r="AB1307" i="16"/>
  <c r="AB1315" i="16"/>
  <c r="AB1316" i="16"/>
  <c r="AB1317" i="16"/>
  <c r="AB1321" i="16"/>
  <c r="AB1331" i="16"/>
  <c r="AB1333" i="16"/>
  <c r="AB1340" i="16"/>
  <c r="AB1347" i="16"/>
  <c r="AB1357" i="16"/>
  <c r="AB1365" i="16"/>
  <c r="AB1369" i="16"/>
  <c r="AB1389" i="16"/>
  <c r="AB1396" i="16"/>
  <c r="AB1404" i="16"/>
  <c r="AB1421" i="16"/>
  <c r="AB1437" i="16"/>
  <c r="AB1451" i="16"/>
  <c r="AB1456" i="16"/>
  <c r="AB1463" i="16"/>
  <c r="AB1467" i="16"/>
  <c r="AB1472" i="16"/>
  <c r="AB1475" i="16"/>
  <c r="AB1476" i="16"/>
  <c r="AB1491" i="16"/>
  <c r="AB1499" i="16"/>
  <c r="AB1500" i="16"/>
  <c r="AB1505" i="16"/>
  <c r="AB1515" i="16"/>
  <c r="AB1516" i="16"/>
  <c r="AB1521" i="16"/>
  <c r="AB1531" i="16"/>
  <c r="AB1536" i="16"/>
  <c r="AB1539" i="16"/>
  <c r="AB1555" i="16"/>
  <c r="AB1556" i="16"/>
  <c r="AB1563" i="16"/>
  <c r="AB1567" i="16"/>
  <c r="AB1579" i="16"/>
  <c r="AB1584" i="16"/>
  <c r="AB1592" i="16"/>
  <c r="AB1595" i="16"/>
  <c r="AB1596" i="16"/>
  <c r="AB1603" i="16"/>
  <c r="AB1609" i="16"/>
  <c r="AB1619" i="16"/>
  <c r="AB1627" i="16"/>
  <c r="AB1635" i="16"/>
  <c r="AB1643" i="16"/>
  <c r="AB1644" i="16"/>
  <c r="AB1650" i="16"/>
  <c r="AB1651" i="16"/>
  <c r="AB1657" i="16"/>
  <c r="AB1667" i="16"/>
  <c r="AB1675" i="16"/>
  <c r="AB1683" i="16"/>
  <c r="AB1689" i="16"/>
  <c r="AB1691" i="16"/>
  <c r="AB1699" i="16"/>
  <c r="AB1705" i="16"/>
  <c r="AB1712" i="16"/>
  <c r="AB1715" i="16"/>
  <c r="AB1723" i="16"/>
  <c r="AB1724" i="16"/>
  <c r="AB1729" i="16"/>
  <c r="AB1736" i="16"/>
  <c r="AB1739" i="16"/>
  <c r="AB1747" i="16"/>
  <c r="AB1753" i="16"/>
  <c r="AB1760" i="16"/>
  <c r="AB1763" i="16"/>
  <c r="AB1764" i="16"/>
  <c r="AB1776" i="16"/>
  <c r="AB1779" i="16"/>
  <c r="AB1788" i="16"/>
  <c r="AB1795" i="16"/>
  <c r="AB1804" i="16"/>
  <c r="AB1816" i="16"/>
  <c r="AB1819" i="16"/>
  <c r="AB1820" i="16"/>
  <c r="AB1825" i="16"/>
  <c r="AB1827" i="16"/>
  <c r="AB1843" i="16"/>
  <c r="AB1844" i="16"/>
  <c r="AB1852" i="16"/>
  <c r="AB1856" i="16"/>
  <c r="AB1864" i="16"/>
  <c r="AB1867" i="16"/>
  <c r="AB1883" i="16"/>
  <c r="AB1891" i="16"/>
  <c r="AB1892" i="16"/>
  <c r="AB1904" i="16"/>
  <c r="AB1907" i="16"/>
  <c r="AB1916" i="16"/>
  <c r="AB1921" i="16"/>
  <c r="AB1928" i="16"/>
  <c r="AB1931" i="16"/>
  <c r="AB1953" i="16"/>
  <c r="AB1955" i="16"/>
  <c r="AB1961" i="16"/>
  <c r="AB1971" i="16"/>
  <c r="AB1972" i="16"/>
  <c r="AB1977" i="16"/>
  <c r="AB1988" i="16"/>
  <c r="AB1995" i="16"/>
  <c r="AB1996" i="16"/>
  <c r="AB2004" i="16"/>
  <c r="AB2017" i="16"/>
  <c r="AB2019" i="16"/>
  <c r="AB2032" i="16"/>
  <c r="AB2067" i="16"/>
  <c r="AB2148" i="16"/>
  <c r="AB2155" i="16"/>
  <c r="AB2156" i="16"/>
  <c r="AB2204" i="16"/>
  <c r="AB2211" i="16"/>
  <c r="AB2212" i="16"/>
  <c r="AB2227" i="16"/>
  <c r="AB2252" i="16"/>
  <c r="AB2280" i="16"/>
  <c r="AB2323" i="16"/>
  <c r="AB2339" i="16"/>
  <c r="AB2355" i="16"/>
  <c r="AB2396" i="16"/>
  <c r="AB2403" i="16"/>
  <c r="AB2419" i="16"/>
  <c r="AB2436" i="16"/>
  <c r="AB2460" i="16"/>
  <c r="AB2467" i="16"/>
  <c r="AB2468" i="16"/>
  <c r="AB2483" i="16"/>
  <c r="AB2499" i="16"/>
  <c r="B573" i="16"/>
  <c r="B574" i="16"/>
  <c r="B575" i="16"/>
  <c r="B576" i="16"/>
  <c r="AB576" i="16" s="1"/>
  <c r="B577" i="16"/>
  <c r="B578" i="16"/>
  <c r="AB578" i="16" s="1"/>
  <c r="B579" i="16"/>
  <c r="B580" i="16"/>
  <c r="B581" i="16"/>
  <c r="B582" i="16"/>
  <c r="B583" i="16"/>
  <c r="B584" i="16"/>
  <c r="B585" i="16"/>
  <c r="B586" i="16"/>
  <c r="B587" i="16"/>
  <c r="B588" i="16"/>
  <c r="B589" i="16"/>
  <c r="B590" i="16"/>
  <c r="B591" i="16"/>
  <c r="B592" i="16"/>
  <c r="B593" i="16"/>
  <c r="B594" i="16"/>
  <c r="B595" i="16"/>
  <c r="B596" i="16"/>
  <c r="AB596" i="16" s="1"/>
  <c r="B597" i="16"/>
  <c r="B598" i="16"/>
  <c r="B599" i="16"/>
  <c r="B600" i="16"/>
  <c r="B601" i="16"/>
  <c r="B602" i="16"/>
  <c r="B603" i="16"/>
  <c r="B604" i="16"/>
  <c r="B605" i="16"/>
  <c r="B606" i="16"/>
  <c r="B607" i="16"/>
  <c r="B608" i="16"/>
  <c r="B609" i="16"/>
  <c r="B610" i="16"/>
  <c r="B611" i="16"/>
  <c r="B612" i="16"/>
  <c r="AB612" i="16" s="1"/>
  <c r="B613" i="16"/>
  <c r="B614" i="16"/>
  <c r="B615" i="16"/>
  <c r="B616" i="16"/>
  <c r="B617" i="16"/>
  <c r="B618" i="16"/>
  <c r="B619" i="16"/>
  <c r="B620" i="16"/>
  <c r="B621" i="16"/>
  <c r="B622" i="16"/>
  <c r="B623" i="16"/>
  <c r="B624" i="16"/>
  <c r="B625" i="16"/>
  <c r="B626" i="16"/>
  <c r="B627" i="16"/>
  <c r="B628" i="16"/>
  <c r="AB628" i="16" s="1"/>
  <c r="B629" i="16"/>
  <c r="B630" i="16"/>
  <c r="B631" i="16"/>
  <c r="B632" i="16"/>
  <c r="B633" i="16"/>
  <c r="B634" i="16"/>
  <c r="B635" i="16"/>
  <c r="B636" i="16"/>
  <c r="B637" i="16"/>
  <c r="B638" i="16"/>
  <c r="B639" i="16"/>
  <c r="B640" i="16"/>
  <c r="B641" i="16"/>
  <c r="B642" i="16"/>
  <c r="B643" i="16"/>
  <c r="B644" i="16"/>
  <c r="AB644" i="16" s="1"/>
  <c r="B645" i="16"/>
  <c r="B646" i="16"/>
  <c r="B647" i="16"/>
  <c r="B648" i="16"/>
  <c r="B649" i="16"/>
  <c r="B650" i="16"/>
  <c r="B651" i="16"/>
  <c r="B652" i="16"/>
  <c r="B653" i="16"/>
  <c r="B654" i="16"/>
  <c r="B655" i="16"/>
  <c r="B656" i="16"/>
  <c r="B657" i="16"/>
  <c r="B658" i="16"/>
  <c r="AB658" i="16" s="1"/>
  <c r="B659" i="16"/>
  <c r="B660" i="16"/>
  <c r="B661" i="16"/>
  <c r="B662" i="16"/>
  <c r="B663" i="16"/>
  <c r="B664" i="16"/>
  <c r="AB664" i="16" s="1"/>
  <c r="B665" i="16"/>
  <c r="B666" i="16"/>
  <c r="B667" i="16"/>
  <c r="B668" i="16"/>
  <c r="B669" i="16"/>
  <c r="B670" i="16"/>
  <c r="B671" i="16"/>
  <c r="B672" i="16"/>
  <c r="B673" i="16"/>
  <c r="B674" i="16"/>
  <c r="B675" i="16"/>
  <c r="B676" i="16"/>
  <c r="B677" i="16"/>
  <c r="B678" i="16"/>
  <c r="B679" i="16"/>
  <c r="B680" i="16"/>
  <c r="AB680" i="16" s="1"/>
  <c r="B681" i="16"/>
  <c r="B682" i="16"/>
  <c r="B683" i="16"/>
  <c r="B684" i="16"/>
  <c r="B685" i="16"/>
  <c r="B686" i="16"/>
  <c r="B687" i="16"/>
  <c r="B688" i="16"/>
  <c r="B689" i="16"/>
  <c r="B690" i="16"/>
  <c r="B691" i="16"/>
  <c r="B692" i="16"/>
  <c r="B693" i="16"/>
  <c r="B694" i="16"/>
  <c r="B695" i="16"/>
  <c r="B696" i="16"/>
  <c r="AB696" i="16" s="1"/>
  <c r="B697" i="16"/>
  <c r="B698" i="16"/>
  <c r="AB698" i="16" s="1"/>
  <c r="B699" i="16"/>
  <c r="B700" i="16"/>
  <c r="B701" i="16"/>
  <c r="B702" i="16"/>
  <c r="B703" i="16"/>
  <c r="B704" i="16"/>
  <c r="B705" i="16"/>
  <c r="B706" i="16"/>
  <c r="B707" i="16"/>
  <c r="B708" i="16"/>
  <c r="B709" i="16"/>
  <c r="B710" i="16"/>
  <c r="B711" i="16"/>
  <c r="AB711" i="16" s="1"/>
  <c r="B712" i="16"/>
  <c r="B713" i="16"/>
  <c r="B714" i="16"/>
  <c r="B715" i="16"/>
  <c r="AB715" i="16" s="1"/>
  <c r="B716" i="16"/>
  <c r="AB716" i="16" s="1"/>
  <c r="B717" i="16"/>
  <c r="B718" i="16"/>
  <c r="B719" i="16"/>
  <c r="B720" i="16"/>
  <c r="B721" i="16"/>
  <c r="B722" i="16"/>
  <c r="B723" i="16"/>
  <c r="B724" i="16"/>
  <c r="B725" i="16"/>
  <c r="B726" i="16"/>
  <c r="B727" i="16"/>
  <c r="B728" i="16"/>
  <c r="B729" i="16"/>
  <c r="B730" i="16"/>
  <c r="B731" i="16"/>
  <c r="B732" i="16"/>
  <c r="AB732" i="16" s="1"/>
  <c r="B733" i="16"/>
  <c r="B734" i="16"/>
  <c r="B735" i="16"/>
  <c r="B736" i="16"/>
  <c r="B737" i="16"/>
  <c r="B738" i="16"/>
  <c r="B739" i="16"/>
  <c r="B740" i="16"/>
  <c r="B741" i="16"/>
  <c r="B742" i="16"/>
  <c r="B743" i="16"/>
  <c r="B744" i="16"/>
  <c r="B745" i="16"/>
  <c r="B746" i="16"/>
  <c r="B747" i="16"/>
  <c r="B748" i="16"/>
  <c r="AB748" i="16" s="1"/>
  <c r="B749" i="16"/>
  <c r="B750" i="16"/>
  <c r="B751" i="16"/>
  <c r="B752" i="16"/>
  <c r="B753" i="16"/>
  <c r="B754" i="16"/>
  <c r="B755" i="16"/>
  <c r="B756" i="16"/>
  <c r="B757" i="16"/>
  <c r="B758" i="16"/>
  <c r="B759" i="16"/>
  <c r="B760" i="16"/>
  <c r="B761" i="16"/>
  <c r="B762" i="16"/>
  <c r="B763" i="16"/>
  <c r="B764" i="16"/>
  <c r="AB764" i="16" s="1"/>
  <c r="B765" i="16"/>
  <c r="B766" i="16"/>
  <c r="B767" i="16"/>
  <c r="B768" i="16"/>
  <c r="B769" i="16"/>
  <c r="B770" i="16"/>
  <c r="B771" i="16"/>
  <c r="B772" i="16"/>
  <c r="B773" i="16"/>
  <c r="B774" i="16"/>
  <c r="B775" i="16"/>
  <c r="B776" i="16"/>
  <c r="B777" i="16"/>
  <c r="B778" i="16"/>
  <c r="B779" i="16"/>
  <c r="B780" i="16"/>
  <c r="B781" i="16"/>
  <c r="B782" i="16"/>
  <c r="B783" i="16"/>
  <c r="B784" i="16"/>
  <c r="AB784" i="16" s="1"/>
  <c r="B785" i="16"/>
  <c r="B786" i="16"/>
  <c r="B787" i="16"/>
  <c r="B788" i="16"/>
  <c r="B789" i="16"/>
  <c r="B790" i="16"/>
  <c r="B791" i="16"/>
  <c r="B792" i="16"/>
  <c r="B793" i="16"/>
  <c r="B794" i="16"/>
  <c r="B795" i="16"/>
  <c r="B796" i="16"/>
  <c r="B797" i="16"/>
  <c r="B798" i="16"/>
  <c r="B799" i="16"/>
  <c r="B800" i="16"/>
  <c r="AB800" i="16" s="1"/>
  <c r="B801" i="16"/>
  <c r="B802" i="16"/>
  <c r="B803" i="16"/>
  <c r="B804" i="16"/>
  <c r="B805" i="16"/>
  <c r="B806" i="16"/>
  <c r="B807" i="16"/>
  <c r="B808" i="16"/>
  <c r="B809" i="16"/>
  <c r="B810" i="16"/>
  <c r="AB810" i="16" s="1"/>
  <c r="B811" i="16"/>
  <c r="B812" i="16"/>
  <c r="B813" i="16"/>
  <c r="B814" i="16"/>
  <c r="B815" i="16"/>
  <c r="B816" i="16"/>
  <c r="AB816" i="16" s="1"/>
  <c r="B817" i="16"/>
  <c r="B818" i="16"/>
  <c r="AB818" i="16" s="1"/>
  <c r="B819" i="16"/>
  <c r="B820" i="16"/>
  <c r="B821" i="16"/>
  <c r="B822" i="16"/>
  <c r="B823" i="16"/>
  <c r="B824" i="16"/>
  <c r="B825" i="16"/>
  <c r="B826" i="16"/>
  <c r="B827" i="16"/>
  <c r="B828" i="16"/>
  <c r="B829" i="16"/>
  <c r="B830" i="16"/>
  <c r="B831" i="16"/>
  <c r="B832" i="16"/>
  <c r="AB832" i="16" s="1"/>
  <c r="B833" i="16"/>
  <c r="B834" i="16"/>
  <c r="B835" i="16"/>
  <c r="B836" i="16"/>
  <c r="B837" i="16"/>
  <c r="B838" i="16"/>
  <c r="B839" i="16"/>
  <c r="B840" i="16"/>
  <c r="B841" i="16"/>
  <c r="B842" i="16"/>
  <c r="B843" i="16"/>
  <c r="B844" i="16"/>
  <c r="B845" i="16"/>
  <c r="B846" i="16"/>
  <c r="B847" i="16"/>
  <c r="B848" i="16"/>
  <c r="B849" i="16"/>
  <c r="B850" i="16"/>
  <c r="B851" i="16"/>
  <c r="B852" i="16"/>
  <c r="AB852" i="16" s="1"/>
  <c r="B853" i="16"/>
  <c r="B854" i="16"/>
  <c r="B855" i="16"/>
  <c r="B856" i="16"/>
  <c r="B857" i="16"/>
  <c r="B858" i="16"/>
  <c r="B859" i="16"/>
  <c r="B860" i="16"/>
  <c r="B861" i="16"/>
  <c r="B862" i="16"/>
  <c r="B863" i="16"/>
  <c r="B864" i="16"/>
  <c r="B865" i="16"/>
  <c r="B866" i="16"/>
  <c r="B867" i="16"/>
  <c r="B868" i="16"/>
  <c r="AB868" i="16" s="1"/>
  <c r="B869" i="16"/>
  <c r="B870" i="16"/>
  <c r="B871" i="16"/>
  <c r="B872" i="16"/>
  <c r="B873" i="16"/>
  <c r="B874" i="16"/>
  <c r="B875" i="16"/>
  <c r="B876" i="16"/>
  <c r="B877" i="16"/>
  <c r="B878" i="16"/>
  <c r="B879" i="16"/>
  <c r="B880" i="16"/>
  <c r="B881" i="16"/>
  <c r="B882" i="16"/>
  <c r="B883" i="16"/>
  <c r="B884" i="16"/>
  <c r="AB884" i="16" s="1"/>
  <c r="B885" i="16"/>
  <c r="B886" i="16"/>
  <c r="B887" i="16"/>
  <c r="B888" i="16"/>
  <c r="B889" i="16"/>
  <c r="B890" i="16"/>
  <c r="B891" i="16"/>
  <c r="B892" i="16"/>
  <c r="B893" i="16"/>
  <c r="B894" i="16"/>
  <c r="B895" i="16"/>
  <c r="B896" i="16"/>
  <c r="B897" i="16"/>
  <c r="B898" i="16"/>
  <c r="B899" i="16"/>
  <c r="B900" i="16"/>
  <c r="AB900" i="16" s="1"/>
  <c r="B901" i="16"/>
  <c r="B902" i="16"/>
  <c r="B903" i="16"/>
  <c r="B904" i="16"/>
  <c r="B905" i="16"/>
  <c r="B906" i="16"/>
  <c r="B907" i="16"/>
  <c r="B908" i="16"/>
  <c r="B909" i="16"/>
  <c r="B910" i="16"/>
  <c r="B911" i="16"/>
  <c r="B912" i="16"/>
  <c r="B913" i="16"/>
  <c r="B914" i="16"/>
  <c r="B915" i="16"/>
  <c r="B916" i="16"/>
  <c r="B917" i="16"/>
  <c r="B918" i="16"/>
  <c r="B919" i="16"/>
  <c r="B920" i="16"/>
  <c r="AB920" i="16" s="1"/>
  <c r="B921" i="16"/>
  <c r="B922" i="16"/>
  <c r="B923" i="16"/>
  <c r="B924" i="16"/>
  <c r="B925" i="16"/>
  <c r="B926" i="16"/>
  <c r="B927" i="16"/>
  <c r="B928" i="16"/>
  <c r="B929" i="16"/>
  <c r="B930" i="16"/>
  <c r="AB930" i="16" s="1"/>
  <c r="B931" i="16"/>
  <c r="B932" i="16"/>
  <c r="B933" i="16"/>
  <c r="B934" i="16"/>
  <c r="B935" i="16"/>
  <c r="B936" i="16"/>
  <c r="AB936" i="16" s="1"/>
  <c r="B937" i="16"/>
  <c r="B938" i="16"/>
  <c r="AB938" i="16" s="1"/>
  <c r="B939" i="16"/>
  <c r="B940" i="16"/>
  <c r="B941" i="16"/>
  <c r="B942" i="16"/>
  <c r="B943" i="16"/>
  <c r="B944" i="16"/>
  <c r="B945" i="16"/>
  <c r="B946" i="16"/>
  <c r="B947" i="16"/>
  <c r="B948" i="16"/>
  <c r="B949" i="16"/>
  <c r="B950" i="16"/>
  <c r="B951" i="16"/>
  <c r="B952" i="16"/>
  <c r="AB952" i="16" s="1"/>
  <c r="B953" i="16"/>
  <c r="B954" i="16"/>
  <c r="B955" i="16"/>
  <c r="B956" i="16"/>
  <c r="B957" i="16"/>
  <c r="B958" i="16"/>
  <c r="B959" i="16"/>
  <c r="B960" i="16"/>
  <c r="B961" i="16"/>
  <c r="B962" i="16"/>
  <c r="B963" i="16"/>
  <c r="B964" i="16"/>
  <c r="B965" i="16"/>
  <c r="B966" i="16"/>
  <c r="B967" i="16"/>
  <c r="AB967" i="16" s="1"/>
  <c r="B968" i="16"/>
  <c r="B969" i="16"/>
  <c r="B970" i="16"/>
  <c r="B971" i="16"/>
  <c r="AB971" i="16" s="1"/>
  <c r="B972" i="16"/>
  <c r="AB972" i="16" s="1"/>
  <c r="B973" i="16"/>
  <c r="B974" i="16"/>
  <c r="B975" i="16"/>
  <c r="B976" i="16"/>
  <c r="B977" i="16"/>
  <c r="B978" i="16"/>
  <c r="B979" i="16"/>
  <c r="B980" i="16"/>
  <c r="B981" i="16"/>
  <c r="B982" i="16"/>
  <c r="B983" i="16"/>
  <c r="B984" i="16"/>
  <c r="B985" i="16"/>
  <c r="B986" i="16"/>
  <c r="B987" i="16"/>
  <c r="B988" i="16"/>
  <c r="AB988" i="16" s="1"/>
  <c r="B989" i="16"/>
  <c r="B990" i="16"/>
  <c r="B991" i="16"/>
  <c r="B992" i="16"/>
  <c r="B993" i="16"/>
  <c r="B994" i="16"/>
  <c r="B995" i="16"/>
  <c r="B996" i="16"/>
  <c r="B997" i="16"/>
  <c r="B998" i="16"/>
  <c r="B999" i="16"/>
  <c r="B1000" i="16"/>
  <c r="B1001" i="16"/>
  <c r="B1002" i="16"/>
  <c r="B1003" i="16"/>
  <c r="B1004" i="16"/>
  <c r="AB1004" i="16" s="1"/>
  <c r="B1005" i="16"/>
  <c r="B1006" i="16"/>
  <c r="B1007" i="16"/>
  <c r="B1008" i="16"/>
  <c r="B1009" i="16"/>
  <c r="B1010" i="16"/>
  <c r="B1011" i="16"/>
  <c r="B1012" i="16"/>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B1046" i="16"/>
  <c r="B1047" i="16"/>
  <c r="B1048" i="16"/>
  <c r="B1049" i="16"/>
  <c r="B1050" i="16"/>
  <c r="B1051" i="16"/>
  <c r="AB1051" i="16" s="1"/>
  <c r="B1052" i="16"/>
  <c r="B1053" i="16"/>
  <c r="B1054" i="16"/>
  <c r="B1055" i="16"/>
  <c r="B1056" i="16"/>
  <c r="B1057" i="16"/>
  <c r="B1058" i="16"/>
  <c r="B1059" i="16"/>
  <c r="B1060" i="16"/>
  <c r="B1061" i="16"/>
  <c r="B1062" i="16"/>
  <c r="B1063" i="16"/>
  <c r="B1064" i="16"/>
  <c r="B1065" i="16"/>
  <c r="B1066" i="16"/>
  <c r="B1067" i="16"/>
  <c r="B1068" i="16"/>
  <c r="B1069" i="16"/>
  <c r="B1070" i="16"/>
  <c r="B1071" i="16"/>
  <c r="B1072" i="16"/>
  <c r="AB1072" i="16" s="1"/>
  <c r="B1073" i="16"/>
  <c r="B1074" i="16"/>
  <c r="B1075" i="16"/>
  <c r="B1076" i="16"/>
  <c r="B1077" i="16"/>
  <c r="B1078" i="16"/>
  <c r="B1079" i="16"/>
  <c r="B1080" i="16"/>
  <c r="B1081" i="16"/>
  <c r="B1082" i="16"/>
  <c r="B1083" i="16"/>
  <c r="AB1083" i="16" s="1"/>
  <c r="B1084" i="16"/>
  <c r="B1085" i="16"/>
  <c r="B1086" i="16"/>
  <c r="B1087" i="16"/>
  <c r="B1088" i="16"/>
  <c r="B1089" i="16"/>
  <c r="B1090" i="16"/>
  <c r="B1091" i="16"/>
  <c r="B1092" i="16"/>
  <c r="B1093" i="16"/>
  <c r="B1094" i="16"/>
  <c r="B1095" i="16"/>
  <c r="B1096" i="16"/>
  <c r="B1097" i="16"/>
  <c r="B1098" i="16"/>
  <c r="B1099" i="16"/>
  <c r="B1100" i="16"/>
  <c r="AB1100" i="16" s="1"/>
  <c r="B1101" i="16"/>
  <c r="B1102" i="16"/>
  <c r="B1103" i="16"/>
  <c r="B1104" i="16"/>
  <c r="B1105" i="16"/>
  <c r="B1106" i="16"/>
  <c r="B1107" i="16"/>
  <c r="B1108" i="16"/>
  <c r="B1109" i="16"/>
  <c r="B1110" i="16"/>
  <c r="B1111" i="16"/>
  <c r="B1112" i="16"/>
  <c r="B1113" i="16"/>
  <c r="B1114" i="16"/>
  <c r="B1115" i="16"/>
  <c r="B1116" i="16"/>
  <c r="B1117" i="16"/>
  <c r="B1118" i="16"/>
  <c r="B1119" i="16"/>
  <c r="B1120" i="16"/>
  <c r="AB1120" i="16" s="1"/>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AB1147" i="16" s="1"/>
  <c r="B1148" i="16"/>
  <c r="AB1148" i="16" s="1"/>
  <c r="B1149" i="16"/>
  <c r="B1150" i="16"/>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B1172" i="16"/>
  <c r="B1173" i="16"/>
  <c r="B1174" i="16"/>
  <c r="B1175" i="16"/>
  <c r="B1176" i="16"/>
  <c r="B1177" i="16"/>
  <c r="B1178" i="16"/>
  <c r="B1179" i="16"/>
  <c r="AB1179" i="16" s="1"/>
  <c r="B1180" i="16"/>
  <c r="B1181" i="16"/>
  <c r="B1182" i="16"/>
  <c r="B1183" i="16"/>
  <c r="B1184" i="16"/>
  <c r="AB1184" i="16" s="1"/>
  <c r="B1185" i="16"/>
  <c r="B1186" i="16"/>
  <c r="B1187" i="16"/>
  <c r="B1188" i="16"/>
  <c r="B1189" i="16"/>
  <c r="B1190" i="16"/>
  <c r="B1191" i="16"/>
  <c r="B1192" i="16"/>
  <c r="B1193" i="16"/>
  <c r="B1194" i="16"/>
  <c r="B1195" i="16"/>
  <c r="B1196" i="16"/>
  <c r="B1197" i="16"/>
  <c r="B1198" i="16"/>
  <c r="B1199" i="16"/>
  <c r="B1200" i="16"/>
  <c r="AB1200" i="16" s="1"/>
  <c r="B1201" i="16"/>
  <c r="B1202" i="16"/>
  <c r="B1203" i="16"/>
  <c r="B1204" i="16"/>
  <c r="B1205" i="16"/>
  <c r="B1206" i="16"/>
  <c r="B1207" i="16"/>
  <c r="B1208" i="16"/>
  <c r="B1209" i="16"/>
  <c r="B1210" i="16"/>
  <c r="B1211" i="16"/>
  <c r="B1212" i="16"/>
  <c r="B1213" i="16"/>
  <c r="B1214" i="16"/>
  <c r="B1215" i="16"/>
  <c r="B1216" i="16"/>
  <c r="B1217" i="16"/>
  <c r="B1218" i="16"/>
  <c r="B1219" i="16"/>
  <c r="AB1219" i="16" s="1"/>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AB1243" i="16" s="1"/>
  <c r="B1244" i="16"/>
  <c r="AB1244" i="16" s="1"/>
  <c r="B1245" i="16"/>
  <c r="B1246" i="16"/>
  <c r="B1247" i="16"/>
  <c r="B1248" i="16"/>
  <c r="B1249" i="16"/>
  <c r="B1250" i="16"/>
  <c r="B1251" i="16"/>
  <c r="B1252" i="16"/>
  <c r="B1253" i="16"/>
  <c r="B1254" i="16"/>
  <c r="B1255" i="16"/>
  <c r="B1256" i="16"/>
  <c r="B1257" i="16"/>
  <c r="B1258" i="16"/>
  <c r="B1259" i="16"/>
  <c r="AB1259" i="16" s="1"/>
  <c r="B1260" i="16"/>
  <c r="B1261" i="16"/>
  <c r="B1262" i="16"/>
  <c r="B1263" i="16"/>
  <c r="B1264" i="16"/>
  <c r="B1265" i="16"/>
  <c r="B1266" i="16"/>
  <c r="B1267" i="16"/>
  <c r="B1268" i="16"/>
  <c r="B1269" i="16"/>
  <c r="B1270" i="16"/>
  <c r="B1271" i="16"/>
  <c r="B1272" i="16"/>
  <c r="B1273" i="16"/>
  <c r="B1274" i="16"/>
  <c r="B1275" i="16"/>
  <c r="B1276" i="16"/>
  <c r="AB1276" i="16" s="1"/>
  <c r="B1277" i="16"/>
  <c r="B1278" i="16"/>
  <c r="B1279" i="16"/>
  <c r="B1280" i="16"/>
  <c r="B1281" i="16"/>
  <c r="B1282" i="16"/>
  <c r="B1283" i="16"/>
  <c r="AB1283" i="16" s="1"/>
  <c r="B1284" i="16"/>
  <c r="B1285" i="16"/>
  <c r="B1286" i="16"/>
  <c r="B1287" i="16"/>
  <c r="B1288" i="16"/>
  <c r="B1289" i="16"/>
  <c r="B1290" i="16"/>
  <c r="B1291" i="16"/>
  <c r="B1292" i="16"/>
  <c r="AB1292" i="16" s="1"/>
  <c r="B1293" i="16"/>
  <c r="B1294" i="16"/>
  <c r="B1295" i="16"/>
  <c r="B1296" i="16"/>
  <c r="B1297" i="16"/>
  <c r="B1298" i="16"/>
  <c r="B1299" i="16"/>
  <c r="B1300" i="16"/>
  <c r="B1301" i="16"/>
  <c r="B1302" i="16"/>
  <c r="B1303" i="16"/>
  <c r="B1304" i="16"/>
  <c r="AB1304" i="16" s="1"/>
  <c r="B1305" i="16"/>
  <c r="B1306" i="16"/>
  <c r="B1307" i="16"/>
  <c r="B1308" i="16"/>
  <c r="B1309" i="16"/>
  <c r="B1310" i="16"/>
  <c r="B1311" i="16"/>
  <c r="B1312" i="16"/>
  <c r="B1313" i="16"/>
  <c r="B1314" i="16"/>
  <c r="B1315" i="16"/>
  <c r="B1316" i="16"/>
  <c r="B1317" i="16"/>
  <c r="B1318" i="16"/>
  <c r="B1319" i="16"/>
  <c r="B1320" i="16"/>
  <c r="AB1320" i="16" s="1"/>
  <c r="B1321" i="16"/>
  <c r="B1322" i="16"/>
  <c r="B1323" i="16"/>
  <c r="B1324" i="16"/>
  <c r="B1325" i="16"/>
  <c r="B1326" i="16"/>
  <c r="B1327" i="16"/>
  <c r="B1328" i="16"/>
  <c r="B1329" i="16"/>
  <c r="B1330" i="16"/>
  <c r="B1331" i="16"/>
  <c r="B1332" i="16"/>
  <c r="AB1332" i="16" s="1"/>
  <c r="B1333" i="16"/>
  <c r="B1334" i="16"/>
  <c r="B1335" i="16"/>
  <c r="B1336" i="16"/>
  <c r="B1337" i="16"/>
  <c r="B1338" i="16"/>
  <c r="B1339" i="16"/>
  <c r="AB1339" i="16" s="1"/>
  <c r="B1340" i="16"/>
  <c r="B1341" i="16"/>
  <c r="B1342" i="16"/>
  <c r="B1343" i="16"/>
  <c r="B1344" i="16"/>
  <c r="B1345" i="16"/>
  <c r="B1346" i="16"/>
  <c r="B1347" i="16"/>
  <c r="B1348" i="16"/>
  <c r="B1349" i="16"/>
  <c r="B1350" i="16"/>
  <c r="B1351" i="16"/>
  <c r="B1352" i="16"/>
  <c r="B1353" i="16"/>
  <c r="B1354" i="16"/>
  <c r="B1355" i="16"/>
  <c r="AB1355" i="16" s="1"/>
  <c r="B1356" i="16"/>
  <c r="B1357" i="16"/>
  <c r="B1358" i="16"/>
  <c r="B1359" i="16"/>
  <c r="B1360" i="16"/>
  <c r="B1361" i="16"/>
  <c r="B1362" i="16"/>
  <c r="B1363" i="16"/>
  <c r="B1364" i="16"/>
  <c r="B1365" i="16"/>
  <c r="B1366" i="16"/>
  <c r="B1367" i="16"/>
  <c r="B1368" i="16"/>
  <c r="AB1368" i="16" s="1"/>
  <c r="B1369" i="16"/>
  <c r="B1370" i="16"/>
  <c r="B1371" i="16"/>
  <c r="B1372" i="16"/>
  <c r="B1373" i="16"/>
  <c r="B1374" i="16"/>
  <c r="B1375" i="16"/>
  <c r="B1376" i="16"/>
  <c r="B1377" i="16"/>
  <c r="B1378" i="16"/>
  <c r="AB1378" i="16" s="1"/>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AB1436" i="16" s="1"/>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AB1459" i="16" s="1"/>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AB1483" i="16" s="1"/>
  <c r="B1484" i="16"/>
  <c r="B1485" i="16"/>
  <c r="B1486" i="16"/>
  <c r="B1487" i="16"/>
  <c r="B1488" i="16"/>
  <c r="B1489" i="16"/>
  <c r="B1490" i="16"/>
  <c r="B1491" i="16"/>
  <c r="B1492" i="16"/>
  <c r="AB1492" i="16" s="1"/>
  <c r="B1493" i="16"/>
  <c r="B1494" i="16"/>
  <c r="B1495" i="16"/>
  <c r="B1496" i="16"/>
  <c r="B1497" i="16"/>
  <c r="B1498" i="16"/>
  <c r="B1499" i="16"/>
  <c r="B1500" i="16"/>
  <c r="B1501" i="16"/>
  <c r="B1502" i="16"/>
  <c r="B1503" i="16"/>
  <c r="B1504" i="16"/>
  <c r="B1505" i="16"/>
  <c r="B1506" i="16"/>
  <c r="B1507" i="16"/>
  <c r="AB1507" i="16" s="1"/>
  <c r="B1508" i="16"/>
  <c r="B1509" i="16"/>
  <c r="B1510" i="16"/>
  <c r="B1511" i="16"/>
  <c r="B1512" i="16"/>
  <c r="B1513" i="16"/>
  <c r="B1514" i="16"/>
  <c r="B1515" i="16"/>
  <c r="B1516" i="16"/>
  <c r="B1517" i="16"/>
  <c r="B1518" i="16"/>
  <c r="B1519" i="16"/>
  <c r="B1520" i="16"/>
  <c r="AB1520" i="16" s="1"/>
  <c r="B1521" i="16"/>
  <c r="B1522" i="16"/>
  <c r="B1523" i="16"/>
  <c r="AB1523" i="16" s="1"/>
  <c r="B1524" i="16"/>
  <c r="B1525" i="16"/>
  <c r="B1526" i="16"/>
  <c r="B1527" i="16"/>
  <c r="AB1527" i="16" s="1"/>
  <c r="B1528" i="16"/>
  <c r="B1529" i="16"/>
  <c r="B1530" i="16"/>
  <c r="B1531" i="16"/>
  <c r="B1532" i="16"/>
  <c r="B1533" i="16"/>
  <c r="B1534" i="16"/>
  <c r="B1535" i="16"/>
  <c r="B1536" i="16"/>
  <c r="B1537" i="16"/>
  <c r="B1538" i="16"/>
  <c r="B1539" i="16"/>
  <c r="B1540" i="16"/>
  <c r="B1541" i="16"/>
  <c r="B1542" i="16"/>
  <c r="B1543" i="16"/>
  <c r="B1544" i="16"/>
  <c r="B1545" i="16"/>
  <c r="B1546" i="16"/>
  <c r="B1547" i="16"/>
  <c r="AB1547" i="16" s="1"/>
  <c r="B1548" i="16"/>
  <c r="B1549" i="16"/>
  <c r="B1550" i="16"/>
  <c r="B1551" i="16"/>
  <c r="B1552" i="16"/>
  <c r="B1553" i="16"/>
  <c r="B1554" i="16"/>
  <c r="B1555" i="16"/>
  <c r="B1556" i="16"/>
  <c r="B1557" i="16"/>
  <c r="B1558" i="16"/>
  <c r="B1559" i="16"/>
  <c r="B1560" i="16"/>
  <c r="B1561" i="16"/>
  <c r="B1562" i="16"/>
  <c r="AB1562" i="16" s="1"/>
  <c r="B1563" i="16"/>
  <c r="B1564" i="16"/>
  <c r="AB1564" i="16" s="1"/>
  <c r="B1565" i="16"/>
  <c r="B1566" i="16"/>
  <c r="B1567" i="16"/>
  <c r="B1568" i="16"/>
  <c r="B1569" i="16"/>
  <c r="B1570" i="16"/>
  <c r="B1571" i="16"/>
  <c r="AB1571" i="16" s="1"/>
  <c r="B1572" i="16"/>
  <c r="B1573" i="16"/>
  <c r="B1574" i="16"/>
  <c r="B1575" i="16"/>
  <c r="B1576" i="16"/>
  <c r="B1577" i="16"/>
  <c r="B1578" i="16"/>
  <c r="B1579" i="16"/>
  <c r="B1580" i="16"/>
  <c r="B1581" i="16"/>
  <c r="B1582" i="16"/>
  <c r="B1583" i="16"/>
  <c r="B1584" i="16"/>
  <c r="B1585" i="16"/>
  <c r="B1586" i="16"/>
  <c r="B1587" i="16"/>
  <c r="AB1587" i="16" s="1"/>
  <c r="B1588" i="16"/>
  <c r="B1589" i="16"/>
  <c r="B1590" i="16"/>
  <c r="B1591" i="16"/>
  <c r="B1592" i="16"/>
  <c r="B1593" i="16"/>
  <c r="B1594" i="16"/>
  <c r="B1595" i="16"/>
  <c r="B1596" i="16"/>
  <c r="B1597" i="16"/>
  <c r="B1598" i="16"/>
  <c r="B1599" i="16"/>
  <c r="B1600" i="16"/>
  <c r="B1601" i="16"/>
  <c r="B1602" i="16"/>
  <c r="AB1602" i="16" s="1"/>
  <c r="B1603" i="16"/>
  <c r="B1604" i="16"/>
  <c r="AB1604" i="16" s="1"/>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AB1659" i="16" s="1"/>
  <c r="B1660" i="16"/>
  <c r="AB1660" i="16" s="1"/>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AB1692" i="16" s="1"/>
  <c r="B1693" i="16"/>
  <c r="B1694" i="16"/>
  <c r="B1695" i="16"/>
  <c r="B1696" i="16"/>
  <c r="B1697" i="16"/>
  <c r="B1698" i="16"/>
  <c r="B1699" i="16"/>
  <c r="B1700" i="16"/>
  <c r="AB1700" i="16" s="1"/>
  <c r="B1701" i="16"/>
  <c r="B1702" i="16"/>
  <c r="B1703" i="16"/>
  <c r="B1704" i="16"/>
  <c r="B1705" i="16"/>
  <c r="B1706" i="16"/>
  <c r="B1707" i="16"/>
  <c r="AB1707" i="16" s="1"/>
  <c r="B1708" i="16"/>
  <c r="B1709" i="16"/>
  <c r="B1710" i="16"/>
  <c r="B1711" i="16"/>
  <c r="B1712" i="16"/>
  <c r="B1713" i="16"/>
  <c r="B1714" i="16"/>
  <c r="B1715" i="16"/>
  <c r="B1716" i="16"/>
  <c r="AB1716" i="16" s="1"/>
  <c r="B1717" i="16"/>
  <c r="B1718" i="16"/>
  <c r="B1719" i="16"/>
  <c r="B1720" i="16"/>
  <c r="B1721" i="16"/>
  <c r="B1722" i="16"/>
  <c r="B1723" i="16"/>
  <c r="B1724" i="16"/>
  <c r="B1725" i="16"/>
  <c r="B1726" i="16"/>
  <c r="B1727" i="16"/>
  <c r="B1728" i="16"/>
  <c r="B1729" i="16"/>
  <c r="B1730" i="16"/>
  <c r="B1731" i="16"/>
  <c r="AB1731" i="16" s="1"/>
  <c r="B1732" i="16"/>
  <c r="B1733" i="16"/>
  <c r="B1734" i="16"/>
  <c r="B1735" i="16"/>
  <c r="B1736" i="16"/>
  <c r="B1737" i="16"/>
  <c r="B1738" i="16"/>
  <c r="B1739" i="16"/>
  <c r="B1740" i="16"/>
  <c r="AB1740" i="16" s="1"/>
  <c r="B1741" i="16"/>
  <c r="B1742" i="16"/>
  <c r="B1743" i="16"/>
  <c r="B1744" i="16"/>
  <c r="B1745" i="16"/>
  <c r="B1746" i="16"/>
  <c r="B1747" i="16"/>
  <c r="B1748" i="16"/>
  <c r="B1749" i="16"/>
  <c r="B1750" i="16"/>
  <c r="B1751" i="16"/>
  <c r="B1752" i="16"/>
  <c r="AB1752" i="16" s="1"/>
  <c r="B1753" i="16"/>
  <c r="B1754" i="16"/>
  <c r="B1755" i="16"/>
  <c r="B1756" i="16"/>
  <c r="B1757" i="16"/>
  <c r="B1758" i="16"/>
  <c r="B1759" i="16"/>
  <c r="B1760" i="16"/>
  <c r="B1761" i="16"/>
  <c r="B1762" i="16"/>
  <c r="B1763" i="16"/>
  <c r="B1764" i="16"/>
  <c r="B1765" i="16"/>
  <c r="B1766" i="16"/>
  <c r="B1767" i="16"/>
  <c r="B1768" i="16"/>
  <c r="B1769" i="16"/>
  <c r="B1770" i="16"/>
  <c r="B1771" i="16"/>
  <c r="AB1771" i="16" s="1"/>
  <c r="B1772" i="16"/>
  <c r="B1773" i="16"/>
  <c r="B1774" i="16"/>
  <c r="B1775" i="16"/>
  <c r="B1776" i="16"/>
  <c r="B1777" i="16"/>
  <c r="B1778" i="16"/>
  <c r="B1779" i="16"/>
  <c r="B1780" i="16"/>
  <c r="AB1780" i="16" s="1"/>
  <c r="B1781" i="16"/>
  <c r="B1782" i="16"/>
  <c r="B1783" i="16"/>
  <c r="B1784" i="16"/>
  <c r="B1785" i="16"/>
  <c r="B1786" i="16"/>
  <c r="B1787" i="16"/>
  <c r="AB1787" i="16" s="1"/>
  <c r="B1788" i="16"/>
  <c r="B1789" i="16"/>
  <c r="B1790" i="16"/>
  <c r="B1791" i="16"/>
  <c r="B1792" i="16"/>
  <c r="B1793" i="16"/>
  <c r="B1794" i="16"/>
  <c r="B1795" i="16"/>
  <c r="B1796" i="16"/>
  <c r="B1797" i="16"/>
  <c r="B1798" i="16"/>
  <c r="B1799" i="16"/>
  <c r="B1800" i="16"/>
  <c r="B1801" i="16"/>
  <c r="B1802" i="16"/>
  <c r="B1803" i="16"/>
  <c r="AB1803" i="16" s="1"/>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AB1828" i="16" s="1"/>
  <c r="B1829" i="16"/>
  <c r="B1830" i="16"/>
  <c r="B1831" i="16"/>
  <c r="B1832" i="16"/>
  <c r="B1833" i="16"/>
  <c r="B1834" i="16"/>
  <c r="B1835" i="16"/>
  <c r="AB1835" i="16" s="1"/>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AB1860" i="16" s="1"/>
  <c r="B1861" i="16"/>
  <c r="B1862" i="16"/>
  <c r="B1863" i="16"/>
  <c r="B1864" i="16"/>
  <c r="B1865" i="16"/>
  <c r="B1866" i="16"/>
  <c r="B1867" i="16"/>
  <c r="B1868" i="16"/>
  <c r="AB1868" i="16" s="1"/>
  <c r="B1869" i="16"/>
  <c r="B1870" i="16"/>
  <c r="B1871" i="16"/>
  <c r="B1872" i="16"/>
  <c r="B1873" i="16"/>
  <c r="B1874" i="16"/>
  <c r="B1875" i="16"/>
  <c r="B1876" i="16"/>
  <c r="AB1876" i="16" s="1"/>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AB1898" i="16" s="1"/>
  <c r="B1899" i="16"/>
  <c r="B1900" i="16"/>
  <c r="B1901" i="16"/>
  <c r="B1902" i="16"/>
  <c r="B1903" i="16"/>
  <c r="B1904" i="16"/>
  <c r="B1905" i="16"/>
  <c r="B1906" i="16"/>
  <c r="B1907" i="16"/>
  <c r="B1908" i="16"/>
  <c r="AB1908" i="16" s="1"/>
  <c r="B1909" i="16"/>
  <c r="B1910" i="16"/>
  <c r="B1911" i="16"/>
  <c r="B1912" i="16"/>
  <c r="B1913" i="16"/>
  <c r="B1914" i="16"/>
  <c r="B1915" i="16"/>
  <c r="B1916" i="16"/>
  <c r="B1917" i="16"/>
  <c r="B1918" i="16"/>
  <c r="B1919" i="16"/>
  <c r="B1920" i="16"/>
  <c r="AB1920" i="16" s="1"/>
  <c r="B1921" i="16"/>
  <c r="B1922" i="16"/>
  <c r="B1923" i="16"/>
  <c r="AB1923" i="16" s="1"/>
  <c r="B1924" i="16"/>
  <c r="AB1924" i="16" s="1"/>
  <c r="B1925" i="16"/>
  <c r="B1926" i="16"/>
  <c r="B1927" i="16"/>
  <c r="B1928" i="16"/>
  <c r="B1929" i="16"/>
  <c r="B1930" i="16"/>
  <c r="B1931" i="16"/>
  <c r="B1932" i="16"/>
  <c r="AB1932" i="16" s="1"/>
  <c r="B1933" i="16"/>
  <c r="B1934" i="16"/>
  <c r="B1935" i="16"/>
  <c r="B1936" i="16"/>
  <c r="B1937" i="16"/>
  <c r="B1938" i="16"/>
  <c r="B1939" i="16"/>
  <c r="B1940" i="16"/>
  <c r="AB1940" i="16" s="1"/>
  <c r="B1941" i="16"/>
  <c r="B1942" i="16"/>
  <c r="B1943" i="16"/>
  <c r="B1944" i="16"/>
  <c r="B1945" i="16"/>
  <c r="B1946" i="16"/>
  <c r="AB1946" i="16" s="1"/>
  <c r="B1947" i="16"/>
  <c r="B1948" i="16"/>
  <c r="B1949" i="16"/>
  <c r="B1950" i="16"/>
  <c r="B1951" i="16"/>
  <c r="B1952" i="16"/>
  <c r="B1953" i="16"/>
  <c r="B1954" i="16"/>
  <c r="B1955" i="16"/>
  <c r="B1956" i="16"/>
  <c r="AB1956" i="16" s="1"/>
  <c r="B1957" i="16"/>
  <c r="B1958" i="16"/>
  <c r="B1959" i="16"/>
  <c r="B1960" i="16"/>
  <c r="B1961" i="16"/>
  <c r="B1962" i="16"/>
  <c r="B1963" i="16"/>
  <c r="AB1963" i="16" s="1"/>
  <c r="B1964" i="16"/>
  <c r="AB1964" i="16" s="1"/>
  <c r="B1965" i="16"/>
  <c r="B1966" i="16"/>
  <c r="B1967" i="16"/>
  <c r="B1968" i="16"/>
  <c r="B1969" i="16"/>
  <c r="B1970" i="16"/>
  <c r="B1971" i="16"/>
  <c r="B1972" i="16"/>
  <c r="B1973" i="16"/>
  <c r="B1974" i="16"/>
  <c r="B1975" i="16"/>
  <c r="B1976" i="16"/>
  <c r="B1977" i="16"/>
  <c r="B1978" i="16"/>
  <c r="B1979" i="16"/>
  <c r="B1980" i="16"/>
  <c r="AB1980" i="16" s="1"/>
  <c r="B1981" i="16"/>
  <c r="B1982" i="16"/>
  <c r="B1983" i="16"/>
  <c r="AB1983" i="16" s="1"/>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AB2020" i="16" s="1"/>
  <c r="B2021" i="16"/>
  <c r="B2022" i="16"/>
  <c r="B2023" i="16"/>
  <c r="B2024" i="16"/>
  <c r="B2025" i="16"/>
  <c r="B2026" i="16"/>
  <c r="AB2026" i="16" s="1"/>
  <c r="B2027" i="16"/>
  <c r="B2028" i="16"/>
  <c r="B2029" i="16"/>
  <c r="B2030" i="16"/>
  <c r="B2031" i="16"/>
  <c r="B2032" i="16"/>
  <c r="B2033" i="16"/>
  <c r="B2034" i="16"/>
  <c r="B2035" i="16"/>
  <c r="B2036" i="16"/>
  <c r="AB2036" i="16" s="1"/>
  <c r="B2037" i="16"/>
  <c r="B2038" i="16"/>
  <c r="B2039" i="16"/>
  <c r="B2040" i="16"/>
  <c r="B2041" i="16"/>
  <c r="B2042" i="16"/>
  <c r="B2043" i="16"/>
  <c r="B2044" i="16"/>
  <c r="B2045" i="16"/>
  <c r="B2046" i="16"/>
  <c r="B2047" i="16"/>
  <c r="B2048" i="16"/>
  <c r="B2049" i="16"/>
  <c r="B2050" i="16"/>
  <c r="B2051" i="16"/>
  <c r="B2052" i="16"/>
  <c r="AB2052" i="16" s="1"/>
  <c r="B2053" i="16"/>
  <c r="B2054" i="16"/>
  <c r="B2055" i="16"/>
  <c r="B2056" i="16"/>
  <c r="AB2056" i="16" s="1"/>
  <c r="B2057" i="16"/>
  <c r="B2058" i="16"/>
  <c r="B2059" i="16"/>
  <c r="B2060" i="16"/>
  <c r="B2061" i="16"/>
  <c r="B2062" i="16"/>
  <c r="B2063" i="16"/>
  <c r="AB2063" i="16" s="1"/>
  <c r="B2064" i="16"/>
  <c r="B2065" i="16"/>
  <c r="B2066" i="16"/>
  <c r="B2067" i="16"/>
  <c r="B2068" i="16"/>
  <c r="AB2068" i="16" s="1"/>
  <c r="B2069" i="16"/>
  <c r="B2070" i="16"/>
  <c r="B2071" i="16"/>
  <c r="B2072" i="16"/>
  <c r="AB2072" i="16" s="1"/>
  <c r="B2073" i="16"/>
  <c r="B2074" i="16"/>
  <c r="B2075" i="16"/>
  <c r="AB2075" i="16" s="1"/>
  <c r="B2076" i="16"/>
  <c r="AB2076" i="16" s="1"/>
  <c r="B2077" i="16"/>
  <c r="B2078" i="16"/>
  <c r="B2079" i="16"/>
  <c r="AB2079" i="16" s="1"/>
  <c r="B2080" i="16"/>
  <c r="B2081" i="16"/>
  <c r="B2082" i="16"/>
  <c r="B2083" i="16"/>
  <c r="B2084" i="16"/>
  <c r="AB2084" i="16" s="1"/>
  <c r="B2085" i="16"/>
  <c r="B2086" i="16"/>
  <c r="B2087" i="16"/>
  <c r="B2088" i="16"/>
  <c r="B2089" i="16"/>
  <c r="B2090" i="16"/>
  <c r="B2091" i="16"/>
  <c r="AB2091" i="16" s="1"/>
  <c r="B2092" i="16"/>
  <c r="AB2092" i="16" s="1"/>
  <c r="B2093" i="16"/>
  <c r="B2094" i="16"/>
  <c r="B2095" i="16"/>
  <c r="B2096" i="16"/>
  <c r="B2097" i="16"/>
  <c r="B2098" i="16"/>
  <c r="B2099" i="16"/>
  <c r="B2100" i="16"/>
  <c r="AB2100" i="16" s="1"/>
  <c r="B2101" i="16"/>
  <c r="B2102" i="16"/>
  <c r="B2103" i="16"/>
  <c r="B2104" i="16"/>
  <c r="B2105" i="16"/>
  <c r="B2106" i="16"/>
  <c r="B2107" i="16"/>
  <c r="AB2107" i="16" s="1"/>
  <c r="B2108" i="16"/>
  <c r="AB2108" i="16" s="1"/>
  <c r="B2109" i="16"/>
  <c r="B2110" i="16"/>
  <c r="B2111" i="16"/>
  <c r="B2112" i="16"/>
  <c r="B2113" i="16"/>
  <c r="B2114" i="16"/>
  <c r="B2115" i="16"/>
  <c r="B2116" i="16"/>
  <c r="AB2116" i="16" s="1"/>
  <c r="B2117" i="16"/>
  <c r="B2118" i="16"/>
  <c r="B2119" i="16"/>
  <c r="B2120" i="16"/>
  <c r="AB2120" i="16" s="1"/>
  <c r="B2121" i="16"/>
  <c r="B2122" i="16"/>
  <c r="B2123" i="16"/>
  <c r="B2124" i="16"/>
  <c r="B2125" i="16"/>
  <c r="B2126" i="16"/>
  <c r="B2127" i="16"/>
  <c r="AB2127" i="16" s="1"/>
  <c r="B2128" i="16"/>
  <c r="B2129" i="16"/>
  <c r="B2130" i="16"/>
  <c r="B2131" i="16"/>
  <c r="B2132" i="16"/>
  <c r="AB2132" i="16" s="1"/>
  <c r="B2133" i="16"/>
  <c r="B2134" i="16"/>
  <c r="B2135" i="16"/>
  <c r="B2136" i="16"/>
  <c r="B2137" i="16"/>
  <c r="B2138" i="16"/>
  <c r="AB2138" i="16" s="1"/>
  <c r="B2139" i="16"/>
  <c r="B2140" i="16"/>
  <c r="B2141" i="16"/>
  <c r="B2142" i="16"/>
  <c r="B2143" i="16"/>
  <c r="B2144" i="16"/>
  <c r="B2145" i="16"/>
  <c r="B2146" i="16"/>
  <c r="B2147" i="16"/>
  <c r="AB2147" i="16" s="1"/>
  <c r="B2148" i="16"/>
  <c r="B2149" i="16"/>
  <c r="B2150" i="16"/>
  <c r="B2151" i="16"/>
  <c r="B2152" i="16"/>
  <c r="B2153" i="16"/>
  <c r="B2154" i="16"/>
  <c r="B2155" i="16"/>
  <c r="B2156" i="16"/>
  <c r="B2157" i="16"/>
  <c r="B2158" i="16"/>
  <c r="B2159" i="16"/>
  <c r="B2160" i="16"/>
  <c r="B2161" i="16"/>
  <c r="B2162" i="16"/>
  <c r="B2163" i="16"/>
  <c r="B2164" i="16"/>
  <c r="AB2164" i="16" s="1"/>
  <c r="B2165" i="16"/>
  <c r="B2166" i="16"/>
  <c r="B2167" i="16"/>
  <c r="B2168" i="16"/>
  <c r="B2169" i="16"/>
  <c r="B2170" i="16"/>
  <c r="B2171" i="16"/>
  <c r="B2172" i="16"/>
  <c r="AB2172" i="16" s="1"/>
  <c r="B2173" i="16"/>
  <c r="B2174" i="16"/>
  <c r="B2175" i="16"/>
  <c r="B2176" i="16"/>
  <c r="B2177" i="16"/>
  <c r="B2178" i="16"/>
  <c r="B2179" i="16"/>
  <c r="B2180" i="16"/>
  <c r="AB2180" i="16" s="1"/>
  <c r="B2181" i="16"/>
  <c r="B2182" i="16"/>
  <c r="B2183" i="16"/>
  <c r="B2184" i="16"/>
  <c r="B2185" i="16"/>
  <c r="B2186" i="16"/>
  <c r="B2187" i="16"/>
  <c r="B2188" i="16"/>
  <c r="AB2188" i="16" s="1"/>
  <c r="B2189" i="16"/>
  <c r="B2190" i="16"/>
  <c r="B2191" i="16"/>
  <c r="AB2191" i="16" s="1"/>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AB2220" i="16" s="1"/>
  <c r="B2221" i="16"/>
  <c r="B2222" i="16"/>
  <c r="B2223" i="16"/>
  <c r="B2224" i="16"/>
  <c r="B2225" i="16"/>
  <c r="B2226" i="16"/>
  <c r="B2227" i="16"/>
  <c r="B2228" i="16"/>
  <c r="AB2228" i="16" s="1"/>
  <c r="B2229" i="16"/>
  <c r="B2230" i="16"/>
  <c r="B2231" i="16"/>
  <c r="B2232" i="16"/>
  <c r="B2233" i="16"/>
  <c r="B2234" i="16"/>
  <c r="B2235" i="16"/>
  <c r="B2236" i="16"/>
  <c r="B2237" i="16"/>
  <c r="B2238" i="16"/>
  <c r="B2239" i="16"/>
  <c r="B2240" i="16"/>
  <c r="AB2240" i="16" s="1"/>
  <c r="B2241" i="16"/>
  <c r="B2242" i="16"/>
  <c r="B2243" i="16"/>
  <c r="B2244" i="16"/>
  <c r="AB2244" i="16" s="1"/>
  <c r="B2245" i="16"/>
  <c r="B2246" i="16"/>
  <c r="B2247" i="16"/>
  <c r="B2248" i="16"/>
  <c r="B2249" i="16"/>
  <c r="B2250" i="16"/>
  <c r="B2251" i="16"/>
  <c r="B2252" i="16"/>
  <c r="B2253" i="16"/>
  <c r="B2254" i="16"/>
  <c r="B2255" i="16"/>
  <c r="B2256" i="16"/>
  <c r="B2257" i="16"/>
  <c r="B2258" i="16"/>
  <c r="B2259" i="16"/>
  <c r="B2260" i="16"/>
  <c r="AB2260" i="16" s="1"/>
  <c r="B2261" i="16"/>
  <c r="B2262" i="16"/>
  <c r="B2263" i="16"/>
  <c r="B2264" i="16"/>
  <c r="B2265" i="16"/>
  <c r="B2266" i="16"/>
  <c r="B2267" i="16"/>
  <c r="B2268" i="16"/>
  <c r="AB2268" i="16" s="1"/>
  <c r="B2269" i="16"/>
  <c r="B2270" i="16"/>
  <c r="B2271" i="16"/>
  <c r="B2272" i="16"/>
  <c r="B2273" i="16"/>
  <c r="B2274" i="16"/>
  <c r="AB2274" i="16" s="1"/>
  <c r="B2275" i="16"/>
  <c r="B2276" i="16"/>
  <c r="B2277" i="16"/>
  <c r="B2278" i="16"/>
  <c r="B2279" i="16"/>
  <c r="B2280" i="16"/>
  <c r="B2281" i="16"/>
  <c r="B2282" i="16"/>
  <c r="B2283" i="16"/>
  <c r="B2284" i="16"/>
  <c r="AB2284" i="16" s="1"/>
  <c r="B2285" i="16"/>
  <c r="B2286" i="16"/>
  <c r="B2287" i="16"/>
  <c r="B2288" i="16"/>
  <c r="B2289" i="16"/>
  <c r="B2290" i="16"/>
  <c r="B2291" i="16"/>
  <c r="AB2291" i="16" s="1"/>
  <c r="B2292" i="16"/>
  <c r="AB2292" i="16" s="1"/>
  <c r="B2293" i="16"/>
  <c r="B2294" i="16"/>
  <c r="B2295" i="16"/>
  <c r="B2296" i="16"/>
  <c r="B2297" i="16"/>
  <c r="B2298" i="16"/>
  <c r="B2299" i="16"/>
  <c r="B2300" i="16"/>
  <c r="AB2300" i="16" s="1"/>
  <c r="B2301" i="16"/>
  <c r="B2302" i="16"/>
  <c r="B2303" i="16"/>
  <c r="B2304" i="16"/>
  <c r="AB2304" i="16" s="1"/>
  <c r="B2305" i="16"/>
  <c r="B2306" i="16"/>
  <c r="B2307" i="16"/>
  <c r="B2308" i="16"/>
  <c r="B2309" i="16"/>
  <c r="B2310" i="16"/>
  <c r="B2311" i="16"/>
  <c r="B2312" i="16"/>
  <c r="AB2312" i="16" s="1"/>
  <c r="B2313" i="16"/>
  <c r="B2314" i="16"/>
  <c r="B2315" i="16"/>
  <c r="B2316" i="16"/>
  <c r="AB2316" i="16" s="1"/>
  <c r="B2317" i="16"/>
  <c r="B2318" i="16"/>
  <c r="B2319" i="16"/>
  <c r="B2320" i="16"/>
  <c r="B2321" i="16"/>
  <c r="B2322" i="16"/>
  <c r="B2323" i="16"/>
  <c r="B2324" i="16"/>
  <c r="B2325" i="16"/>
  <c r="B2326" i="16"/>
  <c r="B2327" i="16"/>
  <c r="B2328" i="16"/>
  <c r="B2329" i="16"/>
  <c r="B2330" i="16"/>
  <c r="B2331" i="16"/>
  <c r="B2332" i="16"/>
  <c r="AB2332" i="16" s="1"/>
  <c r="B2333" i="16"/>
  <c r="B2334" i="16"/>
  <c r="B2335" i="16"/>
  <c r="B2336" i="16"/>
  <c r="B2337" i="16"/>
  <c r="B2338" i="16"/>
  <c r="B2339" i="16"/>
  <c r="B2340" i="16"/>
  <c r="AB2340" i="16" s="1"/>
  <c r="B2341" i="16"/>
  <c r="B2342" i="16"/>
  <c r="B2343" i="16"/>
  <c r="B2344" i="16"/>
  <c r="B2345" i="16"/>
  <c r="B2346" i="16"/>
  <c r="B2347" i="16"/>
  <c r="B2348" i="16"/>
  <c r="B2349" i="16"/>
  <c r="B2350" i="16"/>
  <c r="B2351" i="16"/>
  <c r="B2352" i="16"/>
  <c r="B2353" i="16"/>
  <c r="B2354" i="16"/>
  <c r="B2355" i="16"/>
  <c r="B2356" i="16"/>
  <c r="AB2356" i="16" s="1"/>
  <c r="B2357" i="16"/>
  <c r="B2358" i="16"/>
  <c r="B2359" i="16"/>
  <c r="B2360" i="16"/>
  <c r="B2361" i="16"/>
  <c r="B2362" i="16"/>
  <c r="B2363" i="16"/>
  <c r="B2364" i="16"/>
  <c r="B2365" i="16"/>
  <c r="B2366" i="16"/>
  <c r="B2367" i="16"/>
  <c r="B2368" i="16"/>
  <c r="B2369" i="16"/>
  <c r="B2370" i="16"/>
  <c r="B2371" i="16"/>
  <c r="B2372" i="16"/>
  <c r="AB2372" i="16" s="1"/>
  <c r="B2373" i="16"/>
  <c r="B2374" i="16"/>
  <c r="B2375" i="16"/>
  <c r="B2376" i="16"/>
  <c r="B2377" i="16"/>
  <c r="B2378" i="16"/>
  <c r="B2379" i="16"/>
  <c r="B2380" i="16"/>
  <c r="AB2380" i="16" s="1"/>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AB2404" i="16" s="1"/>
  <c r="B2405" i="16"/>
  <c r="B2406" i="16"/>
  <c r="B2407" i="16"/>
  <c r="B2408" i="16"/>
  <c r="B2409" i="16"/>
  <c r="B2410" i="16"/>
  <c r="B2411" i="16"/>
  <c r="B2412" i="16"/>
  <c r="B2413" i="16"/>
  <c r="B2414" i="16"/>
  <c r="B2415" i="16"/>
  <c r="B2416" i="16"/>
  <c r="B2417" i="16"/>
  <c r="B2418" i="16"/>
  <c r="B2419" i="16"/>
  <c r="B2420" i="16"/>
  <c r="AB2420" i="16" s="1"/>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AB2484" i="16" s="1"/>
  <c r="B2485" i="16"/>
  <c r="B2486" i="16"/>
  <c r="B2487" i="16"/>
  <c r="B2488" i="16"/>
  <c r="B2489" i="16"/>
  <c r="B2490" i="16"/>
  <c r="B2491" i="16"/>
  <c r="B2492" i="16"/>
  <c r="B2493" i="16"/>
  <c r="B2494" i="16"/>
  <c r="B2495" i="16"/>
  <c r="B2496" i="16"/>
  <c r="AB2496" i="16" s="1"/>
  <c r="B2497" i="16"/>
  <c r="B2498" i="16"/>
  <c r="B2499" i="16"/>
  <c r="B2500" i="16"/>
  <c r="AB2500" i="16" s="1"/>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B19" i="3" s="1"/>
  <c r="A4" i="13"/>
  <c r="A3" i="13"/>
  <c r="A2" i="13"/>
  <c r="AB2505" i="16"/>
  <c r="B21" i="10"/>
  <c r="G21" i="10" s="1"/>
  <c r="B16" i="10"/>
  <c r="J6" i="14"/>
  <c r="J9" i="14"/>
  <c r="J10" i="14"/>
  <c r="J11" i="14"/>
  <c r="J5" i="14"/>
  <c r="K5" i="14"/>
  <c r="J7" i="14"/>
  <c r="J8" i="14"/>
  <c r="D11" i="4"/>
  <c r="B4" i="10"/>
  <c r="G4" i="10" s="1"/>
  <c r="H4" i="10" s="1"/>
  <c r="D4" i="10" s="1"/>
  <c r="B5" i="10"/>
  <c r="F6" i="10" s="1"/>
  <c r="F61" i="10"/>
  <c r="B17" i="10"/>
  <c r="F22" i="10" s="1"/>
  <c r="B18" i="10"/>
  <c r="F28" i="10"/>
  <c r="B51" i="10"/>
  <c r="G51" i="10" s="1"/>
  <c r="B52" i="10"/>
  <c r="G52" i="10" s="1"/>
  <c r="B6" i="10"/>
  <c r="G6" i="10"/>
  <c r="B22" i="10"/>
  <c r="G22" i="10" s="1"/>
  <c r="B23" i="10"/>
  <c r="G23" i="10"/>
  <c r="B28" i="10"/>
  <c r="G28" i="10" s="1"/>
  <c r="B9" i="10"/>
  <c r="G9" i="10" s="1"/>
  <c r="H9" i="10" s="1"/>
  <c r="D9" i="10" s="1"/>
  <c r="B8" i="10"/>
  <c r="G8" i="10" s="1"/>
  <c r="H8" i="10" s="1"/>
  <c r="D8" i="10" s="1"/>
  <c r="B7" i="10"/>
  <c r="G7" i="10" s="1"/>
  <c r="H7" i="10" s="1"/>
  <c r="D7" i="10" s="1"/>
  <c r="B13" i="10"/>
  <c r="G13" i="10" s="1"/>
  <c r="H13" i="10" s="1"/>
  <c r="D13" i="10" s="1"/>
  <c r="B12" i="10"/>
  <c r="G12" i="10"/>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c r="B59" i="10"/>
  <c r="G59" i="10" s="1"/>
  <c r="B58" i="10"/>
  <c r="G58" i="10" s="1"/>
  <c r="B56" i="10"/>
  <c r="G56" i="10" s="1"/>
  <c r="B55" i="10"/>
  <c r="G55" i="10" s="1"/>
  <c r="B54" i="10"/>
  <c r="G54" i="10" s="1"/>
  <c r="B53" i="10"/>
  <c r="G53" i="10"/>
  <c r="B50" i="10"/>
  <c r="G50" i="10" s="1"/>
  <c r="B48" i="10"/>
  <c r="G48" i="10"/>
  <c r="B47" i="10"/>
  <c r="G47" i="10" s="1"/>
  <c r="B46" i="10"/>
  <c r="G46" i="10"/>
  <c r="B45" i="10"/>
  <c r="G45" i="10" s="1"/>
  <c r="B43" i="10"/>
  <c r="G43" i="10"/>
  <c r="B42" i="10"/>
  <c r="G42" i="10" s="1"/>
  <c r="B41" i="10"/>
  <c r="G41" i="10" s="1"/>
  <c r="B40" i="10"/>
  <c r="G40" i="10" s="1"/>
  <c r="B38" i="10"/>
  <c r="G38" i="10" s="1"/>
  <c r="B37" i="10"/>
  <c r="G37" i="10" s="1"/>
  <c r="B36" i="10"/>
  <c r="G36" i="10"/>
  <c r="B35" i="10"/>
  <c r="G35" i="10" s="1"/>
  <c r="B27" i="10"/>
  <c r="G27" i="10" s="1"/>
  <c r="B26" i="10"/>
  <c r="G26" i="10" s="1"/>
  <c r="B25" i="10"/>
  <c r="G25" i="10" s="1"/>
  <c r="H25" i="10" s="1"/>
  <c r="D25" i="10" s="1"/>
  <c r="H14" i="10"/>
  <c r="H61" i="4"/>
  <c r="B86" i="4"/>
  <c r="H1321" i="16"/>
  <c r="A20" i="2"/>
  <c r="A37" i="2"/>
  <c r="B11" i="3"/>
  <c r="J51" i="16"/>
  <c r="H1365" i="16"/>
  <c r="J1809" i="16"/>
  <c r="F43" i="10"/>
  <c r="I68" i="4"/>
  <c r="F30" i="10"/>
  <c r="F40" i="10"/>
  <c r="F62" i="10"/>
  <c r="B2" i="10" s="1"/>
  <c r="F35" i="10"/>
  <c r="H35" i="10" s="1"/>
  <c r="C10" i="3"/>
  <c r="A3" i="2"/>
  <c r="E4" i="16"/>
  <c r="F23" i="10"/>
  <c r="H23" i="10" s="1"/>
  <c r="D23" i="10" s="1"/>
  <c r="F48" i="10"/>
  <c r="F38" i="10"/>
  <c r="B48" i="1"/>
  <c r="J21" i="10"/>
  <c r="A49" i="2"/>
  <c r="B3" i="3"/>
  <c r="A27" i="2"/>
  <c r="J55" i="10"/>
  <c r="J35" i="10"/>
  <c r="C13" i="3"/>
  <c r="I42" i="10"/>
  <c r="G18" i="10"/>
  <c r="H18" i="10" s="1"/>
  <c r="B1001" i="11"/>
  <c r="I21"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F1881" i="16"/>
  <c r="J1881" i="16"/>
  <c r="R1881" i="16"/>
  <c r="G2323" i="16"/>
  <c r="I2323" i="16"/>
  <c r="H2323" i="16"/>
  <c r="F2323" i="16"/>
  <c r="G2151" i="16"/>
  <c r="G2043" i="16"/>
  <c r="G2001" i="16"/>
  <c r="J2001" i="16"/>
  <c r="H2001" i="16"/>
  <c r="J1993" i="16"/>
  <c r="F1993" i="16"/>
  <c r="G1393" i="16"/>
  <c r="G1315" i="16"/>
  <c r="I1291" i="16"/>
  <c r="G1280" i="16"/>
  <c r="E886" i="16"/>
  <c r="X886"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B4" i="3" l="1"/>
  <c r="I31" i="10"/>
  <c r="J15" i="10"/>
  <c r="C23" i="3"/>
  <c r="C5" i="3"/>
  <c r="E4" i="14"/>
  <c r="B12" i="4"/>
  <c r="A50" i="2"/>
  <c r="D5" i="11"/>
  <c r="B16" i="4"/>
  <c r="A8" i="10" s="1"/>
  <c r="A21" i="2"/>
  <c r="B67" i="4"/>
  <c r="B8" i="3"/>
  <c r="J40" i="10"/>
  <c r="I56" i="10"/>
  <c r="B4" i="4"/>
  <c r="I22" i="10"/>
  <c r="A25" i="2"/>
  <c r="A45" i="2"/>
  <c r="C2" i="10"/>
  <c r="H61" i="10"/>
  <c r="D61" i="10" s="1"/>
  <c r="I4" i="16"/>
  <c r="A59" i="2"/>
  <c r="J43" i="10"/>
  <c r="L4" i="16"/>
  <c r="B21" i="3"/>
  <c r="B27" i="4"/>
  <c r="A43" i="2"/>
  <c r="A71" i="2"/>
  <c r="J38" i="10"/>
  <c r="H6" i="10"/>
  <c r="D6" i="10" s="1"/>
  <c r="B37" i="4"/>
  <c r="A24" i="10" s="1"/>
  <c r="S2502" i="16"/>
  <c r="T2502" i="16"/>
  <c r="AB2502" i="16"/>
  <c r="S2494" i="16"/>
  <c r="T2494" i="16"/>
  <c r="AB2494" i="16"/>
  <c r="S2486" i="16"/>
  <c r="T2486" i="16"/>
  <c r="AB2486" i="16"/>
  <c r="S2478" i="16"/>
  <c r="T2478" i="16"/>
  <c r="AB2478" i="16"/>
  <c r="S2470" i="16"/>
  <c r="T2470" i="16"/>
  <c r="AB2470" i="16"/>
  <c r="S2462" i="16"/>
  <c r="T2462" i="16"/>
  <c r="AB2462" i="16"/>
  <c r="S2454" i="16"/>
  <c r="T2454" i="16"/>
  <c r="S2446" i="16"/>
  <c r="T2446" i="16"/>
  <c r="AB2446" i="16"/>
  <c r="S2438" i="16"/>
  <c r="T2438" i="16"/>
  <c r="AB2438" i="16"/>
  <c r="S2430" i="16"/>
  <c r="T2430" i="16"/>
  <c r="AB2430" i="16"/>
  <c r="S2422" i="16"/>
  <c r="T2422" i="16"/>
  <c r="AB2422" i="16"/>
  <c r="S2414" i="16"/>
  <c r="T2414" i="16"/>
  <c r="AB2414" i="16"/>
  <c r="S2406" i="16"/>
  <c r="T2406" i="16"/>
  <c r="AB2406" i="16"/>
  <c r="S2398" i="16"/>
  <c r="T2398" i="16"/>
  <c r="T2390" i="16"/>
  <c r="S2390" i="16"/>
  <c r="S2382" i="16"/>
  <c r="T2382" i="16"/>
  <c r="AB2382" i="16"/>
  <c r="T2374" i="16"/>
  <c r="S2374" i="16"/>
  <c r="T2366" i="16"/>
  <c r="S2366" i="16"/>
  <c r="AB2366" i="16"/>
  <c r="T2358" i="16"/>
  <c r="S2358" i="16"/>
  <c r="AB2358" i="16"/>
  <c r="S2350" i="16"/>
  <c r="T2350" i="16"/>
  <c r="AB2350" i="16"/>
  <c r="T2342" i="16"/>
  <c r="S2342" i="16"/>
  <c r="AB2342" i="16"/>
  <c r="T2334" i="16"/>
  <c r="S2334" i="16"/>
  <c r="AB2334" i="16"/>
  <c r="S2326" i="16"/>
  <c r="T2326" i="16"/>
  <c r="T2318" i="16"/>
  <c r="S2318" i="16"/>
  <c r="AB2318" i="16"/>
  <c r="C21" i="3"/>
  <c r="I53" i="10"/>
  <c r="J32" i="10"/>
  <c r="O4" i="16"/>
  <c r="A4" i="14"/>
  <c r="A40" i="2"/>
  <c r="B19" i="4"/>
  <c r="C4" i="3"/>
  <c r="I51" i="10"/>
  <c r="I8" i="10"/>
  <c r="A41" i="2"/>
  <c r="J6" i="10"/>
  <c r="N4" i="16"/>
  <c r="I20" i="10"/>
  <c r="C16" i="3"/>
  <c r="A39" i="2"/>
  <c r="I61" i="10"/>
  <c r="C61" i="10" s="1"/>
  <c r="G25" i="4"/>
  <c r="G43" i="4" s="1"/>
  <c r="J22" i="10"/>
  <c r="I11" i="10"/>
  <c r="A18" i="2"/>
  <c r="B9" i="4"/>
  <c r="A5" i="10" s="1"/>
  <c r="I38" i="10"/>
  <c r="B14" i="4"/>
  <c r="J17" i="10"/>
  <c r="A13" i="2"/>
  <c r="B15" i="4"/>
  <c r="A7" i="10" s="1"/>
  <c r="B23" i="3"/>
  <c r="J50" i="10"/>
  <c r="F4" i="16"/>
  <c r="T2310" i="16"/>
  <c r="S2310" i="16"/>
  <c r="AB2310" i="16"/>
  <c r="S2302" i="16"/>
  <c r="T2302" i="16"/>
  <c r="AB2302" i="16"/>
  <c r="T2294" i="16"/>
  <c r="S2294" i="16"/>
  <c r="S2286" i="16"/>
  <c r="T2286" i="16"/>
  <c r="AB2286" i="16"/>
  <c r="T2278" i="16"/>
  <c r="S2278" i="16"/>
  <c r="AB2278" i="16"/>
  <c r="T2270" i="16"/>
  <c r="S2270" i="16"/>
  <c r="S2262" i="16"/>
  <c r="T2262" i="16"/>
  <c r="T2254" i="16"/>
  <c r="S2254" i="16"/>
  <c r="AB2254" i="16"/>
  <c r="T2246" i="16"/>
  <c r="S2246" i="16"/>
  <c r="S2238" i="16"/>
  <c r="T2238" i="16"/>
  <c r="AB2238" i="16"/>
  <c r="T2230" i="16"/>
  <c r="S2230" i="16"/>
  <c r="T2222" i="16"/>
  <c r="S2222" i="16"/>
  <c r="S2214" i="16"/>
  <c r="T2214" i="16"/>
  <c r="AB2214" i="16"/>
  <c r="T2206" i="16"/>
  <c r="S2206" i="16"/>
  <c r="AB2206" i="16"/>
  <c r="S2198" i="16"/>
  <c r="T2198" i="16"/>
  <c r="S2190" i="16"/>
  <c r="T2190" i="16"/>
  <c r="AB2190" i="16"/>
  <c r="S2182" i="16"/>
  <c r="T2182" i="16"/>
  <c r="S2174" i="16"/>
  <c r="T2174" i="16"/>
  <c r="S2166" i="16"/>
  <c r="T2166" i="16"/>
  <c r="S2158" i="16"/>
  <c r="T2158" i="16"/>
  <c r="AB2158" i="16"/>
  <c r="S2150" i="16"/>
  <c r="T2150" i="16"/>
  <c r="AB2150" i="16"/>
  <c r="S2142" i="16"/>
  <c r="T2142" i="16"/>
  <c r="S2134" i="16"/>
  <c r="T2134" i="16"/>
  <c r="S2126" i="16"/>
  <c r="T2126" i="16"/>
  <c r="AB2126" i="16"/>
  <c r="S2118" i="16"/>
  <c r="T2118" i="16"/>
  <c r="S2110" i="16"/>
  <c r="T2110" i="16"/>
  <c r="S2102" i="16"/>
  <c r="T2102" i="16"/>
  <c r="S2094" i="16"/>
  <c r="T2094" i="16"/>
  <c r="S2086" i="16"/>
  <c r="T2086" i="16"/>
  <c r="S2078" i="16"/>
  <c r="T2078" i="16"/>
  <c r="S2070" i="16"/>
  <c r="T2070" i="16"/>
  <c r="S2062" i="16"/>
  <c r="T2062" i="16"/>
  <c r="AB2062" i="16"/>
  <c r="S2054" i="16"/>
  <c r="T2054" i="16"/>
  <c r="AB2054" i="16"/>
  <c r="S2046" i="16"/>
  <c r="T2046" i="16"/>
  <c r="AB2046" i="16"/>
  <c r="S2038" i="16"/>
  <c r="T2038" i="16"/>
  <c r="AB2038" i="16"/>
  <c r="S2030" i="16"/>
  <c r="T2030" i="16"/>
  <c r="AB2030" i="16"/>
  <c r="S2022" i="16"/>
  <c r="T2022" i="16"/>
  <c r="AB2022" i="16"/>
  <c r="S2014" i="16"/>
  <c r="T2014" i="16"/>
  <c r="S2006" i="16"/>
  <c r="T2006" i="16"/>
  <c r="S1998" i="16"/>
  <c r="T1998" i="16"/>
  <c r="AB1998" i="16"/>
  <c r="S1990" i="16"/>
  <c r="T1990" i="16"/>
  <c r="S1982" i="16"/>
  <c r="T1982" i="16"/>
  <c r="AB1982" i="16"/>
  <c r="S1974" i="16"/>
  <c r="T1974" i="16"/>
  <c r="AB1974" i="16"/>
  <c r="S1966" i="16"/>
  <c r="T1966" i="16"/>
  <c r="S1958" i="16"/>
  <c r="T1958" i="16"/>
  <c r="AB1958" i="16"/>
  <c r="S1950" i="16"/>
  <c r="T1950" i="16"/>
  <c r="S1942" i="16"/>
  <c r="T1942" i="16"/>
  <c r="S1934" i="16"/>
  <c r="T1934" i="16"/>
  <c r="S1926" i="16"/>
  <c r="T1926" i="16"/>
  <c r="S1918" i="16"/>
  <c r="T1918" i="16"/>
  <c r="AB1918" i="16"/>
  <c r="S1910" i="16"/>
  <c r="T1910" i="16"/>
  <c r="S1902" i="16"/>
  <c r="T1902" i="16"/>
  <c r="AB1902" i="16"/>
  <c r="S1894" i="16"/>
  <c r="T1894" i="16"/>
  <c r="AB1894" i="16"/>
  <c r="S1886" i="16"/>
  <c r="T1886" i="16"/>
  <c r="S1878" i="16"/>
  <c r="T1878" i="16"/>
  <c r="S1870" i="16"/>
  <c r="T1870" i="16"/>
  <c r="S1862" i="16"/>
  <c r="T1862" i="16"/>
  <c r="S1854" i="16"/>
  <c r="T1854" i="16"/>
  <c r="AB1854" i="16"/>
  <c r="S1846" i="16"/>
  <c r="T1846" i="16"/>
  <c r="AB1846" i="16"/>
  <c r="S1838" i="16"/>
  <c r="T1838" i="16"/>
  <c r="S1830" i="16"/>
  <c r="T1830" i="16"/>
  <c r="S1822" i="16"/>
  <c r="T1822" i="16"/>
  <c r="AB1822" i="16"/>
  <c r="S1814" i="16"/>
  <c r="T1814" i="16"/>
  <c r="AB1814" i="16"/>
  <c r="S1806" i="16"/>
  <c r="T1806" i="16"/>
  <c r="AB1806" i="16"/>
  <c r="S1798" i="16"/>
  <c r="T1798" i="16"/>
  <c r="AB1798" i="16"/>
  <c r="S1790" i="16"/>
  <c r="T1790" i="16"/>
  <c r="AB1790" i="16"/>
  <c r="S1782" i="16"/>
  <c r="T1782" i="16"/>
  <c r="S1774" i="16"/>
  <c r="T1774" i="16"/>
  <c r="AB1774" i="16"/>
  <c r="S1766" i="16"/>
  <c r="T1766" i="16"/>
  <c r="AB1766" i="16"/>
  <c r="S1758" i="16"/>
  <c r="T1758" i="16"/>
  <c r="AB1758" i="16"/>
  <c r="S1750" i="16"/>
  <c r="T1750" i="16"/>
  <c r="AB1750" i="16"/>
  <c r="S1742" i="16"/>
  <c r="T1742" i="16"/>
  <c r="S1734" i="16"/>
  <c r="T1734" i="16"/>
  <c r="AB1734" i="16"/>
  <c r="S1726" i="16"/>
  <c r="T1726" i="16"/>
  <c r="AB1726" i="16"/>
  <c r="S1718" i="16"/>
  <c r="T1718" i="16"/>
  <c r="S1710" i="16"/>
  <c r="T1710" i="16"/>
  <c r="AB1710" i="16"/>
  <c r="S1702" i="16"/>
  <c r="T1702" i="16"/>
  <c r="AB1702" i="16"/>
  <c r="S1694" i="16"/>
  <c r="T1694" i="16"/>
  <c r="S1686" i="16"/>
  <c r="T1686" i="16"/>
  <c r="AB1686" i="16"/>
  <c r="S1678" i="16"/>
  <c r="T1678" i="16"/>
  <c r="AB1678" i="16"/>
  <c r="S1670" i="16"/>
  <c r="T1670" i="16"/>
  <c r="AB1670" i="16"/>
  <c r="S1662" i="16"/>
  <c r="T1662" i="16"/>
  <c r="S1654" i="16"/>
  <c r="T1654" i="16"/>
  <c r="AB1654" i="16"/>
  <c r="S1646" i="16"/>
  <c r="T1646" i="16"/>
  <c r="AB1646" i="16"/>
  <c r="S1638" i="16"/>
  <c r="T1638" i="16"/>
  <c r="AB1638" i="16"/>
  <c r="S1630" i="16"/>
  <c r="T1630" i="16"/>
  <c r="AB1630" i="16"/>
  <c r="S1622" i="16"/>
  <c r="T1622" i="16"/>
  <c r="AB1622" i="16"/>
  <c r="S1614" i="16"/>
  <c r="T1614" i="16"/>
  <c r="AB1614" i="16"/>
  <c r="S1606" i="16"/>
  <c r="T1606" i="16"/>
  <c r="AB1606" i="16"/>
  <c r="S1598" i="16"/>
  <c r="T1598" i="16"/>
  <c r="AB1598" i="16"/>
  <c r="S1590" i="16"/>
  <c r="T1590" i="16"/>
  <c r="AB1590" i="16"/>
  <c r="S1582" i="16"/>
  <c r="T1582" i="16"/>
  <c r="AB1582" i="16"/>
  <c r="S1574" i="16"/>
  <c r="T1574" i="16"/>
  <c r="S1566" i="16"/>
  <c r="T1566" i="16"/>
  <c r="AB1566" i="16"/>
  <c r="S1558" i="16"/>
  <c r="T1558" i="16"/>
  <c r="AB1558" i="16"/>
  <c r="S1550" i="16"/>
  <c r="T1550" i="16"/>
  <c r="S1542" i="16"/>
  <c r="T1542" i="16"/>
  <c r="S1534" i="16"/>
  <c r="T1534" i="16"/>
  <c r="AB1534" i="16"/>
  <c r="S1526" i="16"/>
  <c r="T1526" i="16"/>
  <c r="AB1526" i="16"/>
  <c r="S1518" i="16"/>
  <c r="T1518" i="16"/>
  <c r="AB1518" i="16"/>
  <c r="S1510" i="16"/>
  <c r="T1510" i="16"/>
  <c r="AB1510" i="16"/>
  <c r="S1502" i="16"/>
  <c r="T1502" i="16"/>
  <c r="AB1502" i="16"/>
  <c r="S1494" i="16"/>
  <c r="T1494" i="16"/>
  <c r="S1486" i="16"/>
  <c r="T1486" i="16"/>
  <c r="S1478" i="16"/>
  <c r="T1478" i="16"/>
  <c r="AB1478" i="16"/>
  <c r="S1470" i="16"/>
  <c r="T1470" i="16"/>
  <c r="AB1470" i="16"/>
  <c r="S1462" i="16"/>
  <c r="T1462" i="16"/>
  <c r="AB1462" i="16"/>
  <c r="S1454" i="16"/>
  <c r="T1454" i="16"/>
  <c r="AB1454" i="16"/>
  <c r="S1446" i="16"/>
  <c r="T1446" i="16"/>
  <c r="S1438" i="16"/>
  <c r="T1438" i="16"/>
  <c r="AB1438" i="16"/>
  <c r="S1430" i="16"/>
  <c r="T1430" i="16"/>
  <c r="S1422" i="16"/>
  <c r="T1422" i="16"/>
  <c r="AB1422" i="16"/>
  <c r="S1414" i="16"/>
  <c r="T1414" i="16"/>
  <c r="AB1414" i="16"/>
  <c r="S1406" i="16"/>
  <c r="T1406" i="16"/>
  <c r="AB1406" i="16"/>
  <c r="S1398" i="16"/>
  <c r="T1398" i="16"/>
  <c r="AB1398" i="16"/>
  <c r="S1390" i="16"/>
  <c r="T1390" i="16"/>
  <c r="AB1390" i="16"/>
  <c r="S1382" i="16"/>
  <c r="T1382" i="16"/>
  <c r="AB1382" i="16"/>
  <c r="S1374" i="16"/>
  <c r="T1374" i="16"/>
  <c r="AB1374" i="16"/>
  <c r="S1366" i="16"/>
  <c r="T1366" i="16"/>
  <c r="S1358" i="16"/>
  <c r="T1358" i="16"/>
  <c r="S1350" i="16"/>
  <c r="T1350" i="16"/>
  <c r="S1342" i="16"/>
  <c r="T1342" i="16"/>
  <c r="AB1342" i="16"/>
  <c r="S1334" i="16"/>
  <c r="T1334" i="16"/>
  <c r="AB1334" i="16"/>
  <c r="S1326" i="16"/>
  <c r="T1326" i="16"/>
  <c r="S1318" i="16"/>
  <c r="T1318" i="16"/>
  <c r="S1310" i="16"/>
  <c r="T1310" i="16"/>
  <c r="AB1310" i="16"/>
  <c r="S1302" i="16"/>
  <c r="T1302" i="16"/>
  <c r="S1294" i="16"/>
  <c r="T1294" i="16"/>
  <c r="AB1294" i="16"/>
  <c r="S1286" i="16"/>
  <c r="T1286" i="16"/>
  <c r="AB1286" i="16"/>
  <c r="S1278" i="16"/>
  <c r="T1278" i="16"/>
  <c r="S1270" i="16"/>
  <c r="T1270" i="16"/>
  <c r="AB1270" i="16"/>
  <c r="T1262" i="16"/>
  <c r="S1262" i="16"/>
  <c r="AB1262" i="16"/>
  <c r="T1254" i="16"/>
  <c r="S1254" i="16"/>
  <c r="T1246" i="16"/>
  <c r="S1246" i="16"/>
  <c r="T1238" i="16"/>
  <c r="S1238" i="16"/>
  <c r="AB1238" i="16"/>
  <c r="T1230" i="16"/>
  <c r="S1230" i="16"/>
  <c r="AB1230" i="16"/>
  <c r="T1222" i="16"/>
  <c r="S1222" i="16"/>
  <c r="T1214" i="16"/>
  <c r="S1214" i="16"/>
  <c r="T1206" i="16"/>
  <c r="S1206" i="16"/>
  <c r="AB1206" i="16"/>
  <c r="T1198" i="16"/>
  <c r="S1198" i="16"/>
  <c r="AB1198" i="16"/>
  <c r="T1190" i="16"/>
  <c r="S1190" i="16"/>
  <c r="T1182" i="16"/>
  <c r="S1182" i="16"/>
  <c r="AB1182" i="16"/>
  <c r="T1174" i="16"/>
  <c r="S1174" i="16"/>
  <c r="AB1174" i="16"/>
  <c r="T1166" i="16"/>
  <c r="S1166" i="16"/>
  <c r="T1158" i="16"/>
  <c r="S1158" i="16"/>
  <c r="T1150" i="16"/>
  <c r="S1150" i="16"/>
  <c r="AB1150" i="16"/>
  <c r="T1142" i="16"/>
  <c r="S1142" i="16"/>
  <c r="AB1142" i="16"/>
  <c r="T1134" i="16"/>
  <c r="S1134" i="16"/>
  <c r="AB1134" i="16"/>
  <c r="T1126" i="16"/>
  <c r="S1126" i="16"/>
  <c r="AB1126" i="16"/>
  <c r="T1118" i="16"/>
  <c r="S1118" i="16"/>
  <c r="AB1118" i="16"/>
  <c r="T1110" i="16"/>
  <c r="S1110" i="16"/>
  <c r="AB1110" i="16"/>
  <c r="T1102" i="16"/>
  <c r="S1102" i="16"/>
  <c r="T1094" i="16"/>
  <c r="S1094" i="16"/>
  <c r="AB1094" i="16"/>
  <c r="T1086" i="16"/>
  <c r="S1086" i="16"/>
  <c r="T1078" i="16"/>
  <c r="S1078" i="16"/>
  <c r="AB1078" i="16"/>
  <c r="T1070" i="16"/>
  <c r="S1070" i="16"/>
  <c r="T1062" i="16"/>
  <c r="S1062" i="16"/>
  <c r="AB1062" i="16"/>
  <c r="T1054" i="16"/>
  <c r="S1054" i="16"/>
  <c r="T1046" i="16"/>
  <c r="S1046" i="16"/>
  <c r="T1038" i="16"/>
  <c r="S1038" i="16"/>
  <c r="AB1038" i="16"/>
  <c r="T1030" i="16"/>
  <c r="S1030" i="16"/>
  <c r="T1022" i="16"/>
  <c r="S1022" i="16"/>
  <c r="T1014" i="16"/>
  <c r="S1014" i="16"/>
  <c r="T1006" i="16"/>
  <c r="S1006" i="16"/>
  <c r="T998" i="16"/>
  <c r="S998" i="16"/>
  <c r="T990" i="16"/>
  <c r="S990" i="16"/>
  <c r="T982" i="16"/>
  <c r="S982" i="16"/>
  <c r="T974" i="16"/>
  <c r="S974" i="16"/>
  <c r="T966" i="16"/>
  <c r="S966" i="16"/>
  <c r="AB966" i="16"/>
  <c r="T958" i="16"/>
  <c r="S958" i="16"/>
  <c r="AB958" i="16"/>
  <c r="T950" i="16"/>
  <c r="S950" i="16"/>
  <c r="AB950" i="16"/>
  <c r="T942" i="16"/>
  <c r="S942" i="16"/>
  <c r="AB942" i="16"/>
  <c r="T934" i="16"/>
  <c r="S934" i="16"/>
  <c r="AB934" i="16"/>
  <c r="T926" i="16"/>
  <c r="S926" i="16"/>
  <c r="AB926" i="16"/>
  <c r="T918" i="16"/>
  <c r="S918" i="16"/>
  <c r="AB918" i="16"/>
  <c r="T910" i="16"/>
  <c r="S910" i="16"/>
  <c r="AB910" i="16"/>
  <c r="T902" i="16"/>
  <c r="S902" i="16"/>
  <c r="T894" i="16"/>
  <c r="S894" i="16"/>
  <c r="T886" i="16"/>
  <c r="S886" i="16"/>
  <c r="T878" i="16"/>
  <c r="S878" i="16"/>
  <c r="T870" i="16"/>
  <c r="S870" i="16"/>
  <c r="T862" i="16"/>
  <c r="S862" i="16"/>
  <c r="T854" i="16"/>
  <c r="S854" i="16"/>
  <c r="T846" i="16"/>
  <c r="S846" i="16"/>
  <c r="T838" i="16"/>
  <c r="S838" i="16"/>
  <c r="AB838" i="16"/>
  <c r="T830" i="16"/>
  <c r="S830" i="16"/>
  <c r="AB830" i="16"/>
  <c r="T822" i="16"/>
  <c r="S822" i="16"/>
  <c r="AB822" i="16"/>
  <c r="T814" i="16"/>
  <c r="S814" i="16"/>
  <c r="AB814" i="16"/>
  <c r="T806" i="16"/>
  <c r="S806" i="16"/>
  <c r="AB806" i="16"/>
  <c r="T798" i="16"/>
  <c r="S798" i="16"/>
  <c r="AB798" i="16"/>
  <c r="T790" i="16"/>
  <c r="S790" i="16"/>
  <c r="AB790" i="16"/>
  <c r="T782" i="16"/>
  <c r="S782" i="16"/>
  <c r="AB782" i="16"/>
  <c r="T774" i="16"/>
  <c r="S774" i="16"/>
  <c r="T766" i="16"/>
  <c r="S766" i="16"/>
  <c r="T758" i="16"/>
  <c r="S758" i="16"/>
  <c r="S750" i="16"/>
  <c r="T750" i="16"/>
  <c r="S742" i="16"/>
  <c r="T742" i="16"/>
  <c r="S734" i="16"/>
  <c r="T734" i="16"/>
  <c r="S726" i="16"/>
  <c r="T726" i="16"/>
  <c r="T718" i="16"/>
  <c r="S718" i="16"/>
  <c r="S710" i="16"/>
  <c r="T710" i="16"/>
  <c r="AB710" i="16"/>
  <c r="S702" i="16"/>
  <c r="T702" i="16"/>
  <c r="AB702" i="16"/>
  <c r="S694" i="16"/>
  <c r="T694" i="16"/>
  <c r="AB694" i="16"/>
  <c r="S686" i="16"/>
  <c r="T686" i="16"/>
  <c r="AB686" i="16"/>
  <c r="S678" i="16"/>
  <c r="T678" i="16"/>
  <c r="AB678" i="16"/>
  <c r="S670" i="16"/>
  <c r="T670" i="16"/>
  <c r="AB670" i="16"/>
  <c r="S662" i="16"/>
  <c r="T662" i="16"/>
  <c r="AB662" i="16"/>
  <c r="S654" i="16"/>
  <c r="T654" i="16"/>
  <c r="AB654" i="16"/>
  <c r="S646" i="16"/>
  <c r="T646" i="16"/>
  <c r="S638" i="16"/>
  <c r="T638" i="16"/>
  <c r="S630" i="16"/>
  <c r="T630" i="16"/>
  <c r="S622" i="16"/>
  <c r="T622" i="16"/>
  <c r="S614" i="16"/>
  <c r="T614" i="16"/>
  <c r="S606" i="16"/>
  <c r="T606" i="16"/>
  <c r="S598" i="16"/>
  <c r="T598" i="16"/>
  <c r="T590" i="16"/>
  <c r="S590" i="16"/>
  <c r="S582" i="16"/>
  <c r="T582" i="16"/>
  <c r="AB582" i="16"/>
  <c r="S574" i="16"/>
  <c r="T574" i="16"/>
  <c r="AB574" i="16"/>
  <c r="AB2086" i="16"/>
  <c r="AB1910" i="16"/>
  <c r="AB1870" i="16"/>
  <c r="AB1838" i="16"/>
  <c r="AB1278" i="16"/>
  <c r="AB1254" i="16"/>
  <c r="AB1166" i="16"/>
  <c r="AB982" i="16"/>
  <c r="AB902" i="16"/>
  <c r="AB742" i="16"/>
  <c r="J11" i="10"/>
  <c r="J31" i="10"/>
  <c r="I35" i="10"/>
  <c r="C7" i="3"/>
  <c r="B21" i="4"/>
  <c r="A12" i="10" s="1"/>
  <c r="A7" i="2"/>
  <c r="B5" i="3"/>
  <c r="C22" i="3"/>
  <c r="K4" i="16"/>
  <c r="B28" i="3"/>
  <c r="A61" i="2"/>
  <c r="I26" i="10"/>
  <c r="I36" i="10"/>
  <c r="A60" i="2"/>
  <c r="A3" i="10"/>
  <c r="B4" i="14"/>
  <c r="J4" i="16"/>
  <c r="A16" i="2"/>
  <c r="B6" i="3"/>
  <c r="J46" i="10"/>
  <c r="A87" i="4"/>
  <c r="I58" i="10"/>
  <c r="H68" i="4"/>
  <c r="C6" i="3"/>
  <c r="J18" i="10"/>
  <c r="A32" i="2"/>
  <c r="A10" i="2"/>
  <c r="J26" i="10"/>
  <c r="I4" i="4"/>
  <c r="B29" i="3"/>
  <c r="I54" i="10"/>
  <c r="D1" i="10"/>
  <c r="C5" i="11"/>
  <c r="A57" i="2"/>
  <c r="D25" i="4"/>
  <c r="D37" i="4" s="1"/>
  <c r="B2" i="16"/>
  <c r="I13" i="10"/>
  <c r="J33" i="10"/>
  <c r="C9" i="3"/>
  <c r="H28" i="10"/>
  <c r="D28" i="10" s="1"/>
  <c r="AB1830" i="16"/>
  <c r="AB1718" i="16"/>
  <c r="AB1494" i="16"/>
  <c r="AB1022" i="16"/>
  <c r="AB894" i="16"/>
  <c r="AB854" i="16"/>
  <c r="AB614" i="16"/>
  <c r="A2" i="2"/>
  <c r="D4" i="14"/>
  <c r="A62" i="2"/>
  <c r="B15" i="3"/>
  <c r="B22" i="3"/>
  <c r="A34" i="2"/>
  <c r="A70" i="2"/>
  <c r="A1" i="11"/>
  <c r="I30" i="10"/>
  <c r="I27" i="10"/>
  <c r="J41" i="10"/>
  <c r="D3" i="10"/>
  <c r="I37" i="10"/>
  <c r="B24" i="4"/>
  <c r="B31" i="3"/>
  <c r="H4" i="16"/>
  <c r="B28" i="4"/>
  <c r="A26" i="2"/>
  <c r="J27" i="10"/>
  <c r="B14" i="3"/>
  <c r="A42" i="2"/>
  <c r="I28" i="10"/>
  <c r="B39" i="4"/>
  <c r="B51" i="4" s="1"/>
  <c r="A36" i="10" s="1"/>
  <c r="J13" i="10"/>
  <c r="B10" i="3"/>
  <c r="A44" i="2"/>
  <c r="B25" i="4"/>
  <c r="A14" i="10" s="1"/>
  <c r="J58" i="10"/>
  <c r="J64" i="10"/>
  <c r="I46" i="10"/>
  <c r="C27" i="3"/>
  <c r="A56" i="2"/>
  <c r="J28" i="10"/>
  <c r="C17" i="3"/>
  <c r="B20" i="3"/>
  <c r="C3" i="3"/>
  <c r="A36" i="2"/>
  <c r="I65" i="10"/>
  <c r="H4" i="14"/>
  <c r="F26" i="10"/>
  <c r="B26" i="4"/>
  <c r="B32" i="4" s="1"/>
  <c r="A20" i="10" s="1"/>
  <c r="AB2262" i="16"/>
  <c r="AB1942" i="16"/>
  <c r="AB1222" i="16"/>
  <c r="AB1054" i="16"/>
  <c r="AB1014" i="16"/>
  <c r="AB974" i="16"/>
  <c r="AB846" i="16"/>
  <c r="AB774" i="16"/>
  <c r="AB734" i="16"/>
  <c r="AB606" i="16"/>
  <c r="A48" i="2"/>
  <c r="C15" i="3"/>
  <c r="C19" i="3"/>
  <c r="C29" i="3"/>
  <c r="F4" i="14"/>
  <c r="G3" i="16"/>
  <c r="I59" i="10"/>
  <c r="I16" i="10"/>
  <c r="I17" i="10"/>
  <c r="J54" i="10"/>
  <c r="B10" i="4"/>
  <c r="A6" i="10" s="1"/>
  <c r="B17" i="4"/>
  <c r="A9" i="10" s="1"/>
  <c r="A30" i="2"/>
  <c r="I47" i="10"/>
  <c r="I40" i="10"/>
  <c r="A64" i="2"/>
  <c r="J36" i="10"/>
  <c r="A65" i="2"/>
  <c r="B24" i="3"/>
  <c r="C24" i="3"/>
  <c r="A15" i="2"/>
  <c r="B68" i="4"/>
  <c r="A49" i="10" s="1"/>
  <c r="B41" i="4"/>
  <c r="A28" i="10" s="1"/>
  <c r="B27" i="3"/>
  <c r="A19" i="2"/>
  <c r="B3" i="10"/>
  <c r="J9" i="10"/>
  <c r="J5" i="10"/>
  <c r="J48" i="10"/>
  <c r="I55" i="10"/>
  <c r="C4" i="14"/>
  <c r="I52" i="10"/>
  <c r="A28" i="2"/>
  <c r="B12" i="3"/>
  <c r="I18" i="10"/>
  <c r="J53" i="10"/>
  <c r="I23" i="10"/>
  <c r="B22" i="4"/>
  <c r="A13" i="10" s="1"/>
  <c r="AB1934" i="16"/>
  <c r="AB1782" i="16"/>
  <c r="AB1742" i="16"/>
  <c r="AB1486" i="16"/>
  <c r="AB1446" i="16"/>
  <c r="AB1214" i="16"/>
  <c r="AB886" i="16"/>
  <c r="AB726" i="16"/>
  <c r="AB646" i="16"/>
  <c r="L64" i="10"/>
  <c r="A38" i="2"/>
  <c r="I62" i="10"/>
  <c r="J62" i="10"/>
  <c r="L65" i="10"/>
  <c r="L63" i="10"/>
  <c r="L62" i="10"/>
  <c r="S2498" i="16"/>
  <c r="T2498" i="16"/>
  <c r="AB2498" i="16"/>
  <c r="S2490" i="16"/>
  <c r="T2490" i="16"/>
  <c r="AB2490" i="16"/>
  <c r="S2482" i="16"/>
  <c r="T2482" i="16"/>
  <c r="S2474" i="16"/>
  <c r="T2474" i="16"/>
  <c r="AB2474" i="16"/>
  <c r="S2466" i="16"/>
  <c r="T2466" i="16"/>
  <c r="S2458" i="16"/>
  <c r="T2458" i="16"/>
  <c r="AB2458" i="16"/>
  <c r="S2450" i="16"/>
  <c r="T2450" i="16"/>
  <c r="S2442" i="16"/>
  <c r="T2442" i="16"/>
  <c r="S2434" i="16"/>
  <c r="T2434" i="16"/>
  <c r="S2426" i="16"/>
  <c r="T2426" i="16"/>
  <c r="S2418" i="16"/>
  <c r="T2418" i="16"/>
  <c r="S2410" i="16"/>
  <c r="T2410" i="16"/>
  <c r="AB2410" i="16"/>
  <c r="S2402" i="16"/>
  <c r="T2402" i="16"/>
  <c r="S2394" i="16"/>
  <c r="T2394" i="16"/>
  <c r="AB2394" i="16"/>
  <c r="S2386" i="16"/>
  <c r="T2386" i="16"/>
  <c r="S2378" i="16"/>
  <c r="T2378" i="16"/>
  <c r="S2370" i="16"/>
  <c r="T2370" i="16"/>
  <c r="S2362" i="16"/>
  <c r="T2362" i="16"/>
  <c r="S2354" i="16"/>
  <c r="T2354" i="16"/>
  <c r="S2346" i="16"/>
  <c r="T2346" i="16"/>
  <c r="AB2346" i="16"/>
  <c r="S2338" i="16"/>
  <c r="T2338" i="16"/>
  <c r="S2330" i="16"/>
  <c r="T2330" i="16"/>
  <c r="AB2330" i="16"/>
  <c r="S2322" i="16"/>
  <c r="T2322" i="16"/>
  <c r="S2314" i="16"/>
  <c r="T2314" i="16"/>
  <c r="S2306" i="16"/>
  <c r="T2306" i="16"/>
  <c r="AB2306" i="16"/>
  <c r="S2298" i="16"/>
  <c r="T2298" i="16"/>
  <c r="AB2298" i="16"/>
  <c r="S2290" i="16"/>
  <c r="T2290" i="16"/>
  <c r="S2282" i="16"/>
  <c r="T2282" i="16"/>
  <c r="AB2282" i="16"/>
  <c r="S2274" i="16"/>
  <c r="T2274" i="16"/>
  <c r="S2266" i="16"/>
  <c r="T2266" i="16"/>
  <c r="AB2266" i="16"/>
  <c r="S2258" i="16"/>
  <c r="T2258" i="16"/>
  <c r="S2250" i="16"/>
  <c r="T2250" i="16"/>
  <c r="S2242" i="16"/>
  <c r="T2242" i="16"/>
  <c r="AB2242" i="16"/>
  <c r="S2234" i="16"/>
  <c r="T2234" i="16"/>
  <c r="AB2234" i="16"/>
  <c r="S2226" i="16"/>
  <c r="T2226" i="16"/>
  <c r="S2218" i="16"/>
  <c r="T2218" i="16"/>
  <c r="AB2218" i="16"/>
  <c r="S2210" i="16"/>
  <c r="T2210" i="16"/>
  <c r="S2202" i="16"/>
  <c r="T2202" i="16"/>
  <c r="AB2202" i="16"/>
  <c r="S2194" i="16"/>
  <c r="T2194" i="16"/>
  <c r="S2186" i="16"/>
  <c r="T2186" i="16"/>
  <c r="S2178" i="16"/>
  <c r="T2178" i="16"/>
  <c r="AB2178" i="16"/>
  <c r="S2170" i="16"/>
  <c r="T2170" i="16"/>
  <c r="AB2170" i="16"/>
  <c r="S2162" i="16"/>
  <c r="T2162" i="16"/>
  <c r="S2154" i="16"/>
  <c r="T2154" i="16"/>
  <c r="AB2154" i="16"/>
  <c r="S2146" i="16"/>
  <c r="T2146" i="16"/>
  <c r="S2138" i="16"/>
  <c r="T2138" i="16"/>
  <c r="S2130" i="16"/>
  <c r="T2130" i="16"/>
  <c r="AB2130" i="16"/>
  <c r="S2122" i="16"/>
  <c r="T2122" i="16"/>
  <c r="S2114" i="16"/>
  <c r="T2114" i="16"/>
  <c r="AB2114" i="16"/>
  <c r="S2106" i="16"/>
  <c r="T2106" i="16"/>
  <c r="AB2106" i="16"/>
  <c r="S2098" i="16"/>
  <c r="T2098" i="16"/>
  <c r="S2090" i="16"/>
  <c r="T2090" i="16"/>
  <c r="AB2090" i="16"/>
  <c r="S2082" i="16"/>
  <c r="T2082" i="16"/>
  <c r="S2074" i="16"/>
  <c r="T2074" i="16"/>
  <c r="AB2074" i="16"/>
  <c r="S2066" i="16"/>
  <c r="T2066" i="16"/>
  <c r="AB2066" i="16"/>
  <c r="S2058" i="16"/>
  <c r="T2058" i="16"/>
  <c r="S2050" i="16"/>
  <c r="T2050" i="16"/>
  <c r="AB2050" i="16"/>
  <c r="S2042" i="16"/>
  <c r="T2042" i="16"/>
  <c r="S2034" i="16"/>
  <c r="T2034" i="16"/>
  <c r="AB2034" i="16"/>
  <c r="S2026" i="16"/>
  <c r="T2026" i="16"/>
  <c r="S2018" i="16"/>
  <c r="T2018" i="16"/>
  <c r="S2010" i="16"/>
  <c r="T2010" i="16"/>
  <c r="S2002" i="16"/>
  <c r="T2002" i="16"/>
  <c r="AB2002" i="16"/>
  <c r="S1994" i="16"/>
  <c r="T1994" i="16"/>
  <c r="S1986" i="16"/>
  <c r="T1986" i="16"/>
  <c r="AB1986" i="16"/>
  <c r="S1978" i="16"/>
  <c r="T1978" i="16"/>
  <c r="AB1978" i="16"/>
  <c r="S1970" i="16"/>
  <c r="T1970" i="16"/>
  <c r="S1962" i="16"/>
  <c r="T1962" i="16"/>
  <c r="AB1962" i="16"/>
  <c r="S1954" i="16"/>
  <c r="T1954" i="16"/>
  <c r="S1946" i="16"/>
  <c r="T1946" i="16"/>
  <c r="S1938" i="16"/>
  <c r="T1938" i="16"/>
  <c r="AB1938" i="16"/>
  <c r="S1930" i="16"/>
  <c r="T1930" i="16"/>
  <c r="S1922" i="16"/>
  <c r="T1922" i="16"/>
  <c r="AB1922" i="16"/>
  <c r="S1914" i="16"/>
  <c r="T1914" i="16"/>
  <c r="AB1914" i="16"/>
  <c r="S1906" i="16"/>
  <c r="T1906" i="16"/>
  <c r="S1898" i="16"/>
  <c r="T1898" i="16"/>
  <c r="S1890" i="16"/>
  <c r="T1890" i="16"/>
  <c r="S1882" i="16"/>
  <c r="T1882" i="16"/>
  <c r="AB1882" i="16"/>
  <c r="S1874" i="16"/>
  <c r="T1874" i="16"/>
  <c r="AB1874" i="16"/>
  <c r="S1866" i="16"/>
  <c r="T1866" i="16"/>
  <c r="S1858" i="16"/>
  <c r="T1858" i="16"/>
  <c r="AB1858" i="16"/>
  <c r="S1850" i="16"/>
  <c r="T1850" i="16"/>
  <c r="S1842" i="16"/>
  <c r="T1842" i="16"/>
  <c r="S1834" i="16"/>
  <c r="T1834" i="16"/>
  <c r="AB1834" i="16"/>
  <c r="S1826" i="16"/>
  <c r="T1826" i="16"/>
  <c r="AB1826" i="16"/>
  <c r="S1818" i="16"/>
  <c r="T1818" i="16"/>
  <c r="AB1818" i="16"/>
  <c r="S1810" i="16"/>
  <c r="T1810" i="16"/>
  <c r="S1802" i="16"/>
  <c r="T1802" i="16"/>
  <c r="S1794" i="16"/>
  <c r="T1794" i="16"/>
  <c r="AB1794" i="16"/>
  <c r="S1786" i="16"/>
  <c r="T1786" i="16"/>
  <c r="AB1786" i="16"/>
  <c r="S1778" i="16"/>
  <c r="T1778" i="16"/>
  <c r="S1770" i="16"/>
  <c r="T1770" i="16"/>
  <c r="S1762" i="16"/>
  <c r="T1762" i="16"/>
  <c r="AB1762" i="16"/>
  <c r="S1754" i="16"/>
  <c r="T1754" i="16"/>
  <c r="S1746" i="16"/>
  <c r="T1746" i="16"/>
  <c r="AB1746" i="16"/>
  <c r="S1738" i="16"/>
  <c r="T1738" i="16"/>
  <c r="S1730" i="16"/>
  <c r="T1730" i="16"/>
  <c r="AB1730" i="16"/>
  <c r="S1722" i="16"/>
  <c r="T1722" i="16"/>
  <c r="AB1722" i="16"/>
  <c r="S1714" i="16"/>
  <c r="T1714" i="16"/>
  <c r="S1706" i="16"/>
  <c r="T1706" i="16"/>
  <c r="AB1706" i="16"/>
  <c r="S1698" i="16"/>
  <c r="T1698" i="16"/>
  <c r="S1690" i="16"/>
  <c r="T1690" i="16"/>
  <c r="AB1690" i="16"/>
  <c r="S1682" i="16"/>
  <c r="T1682" i="16"/>
  <c r="S1674" i="16"/>
  <c r="T1674" i="16"/>
  <c r="AB1674" i="16"/>
  <c r="S1666" i="16"/>
  <c r="T1666" i="16"/>
  <c r="AB1666" i="16"/>
  <c r="S1658" i="16"/>
  <c r="T1658" i="16"/>
  <c r="AB1658" i="16"/>
  <c r="S1650" i="16"/>
  <c r="T1650" i="16"/>
  <c r="S1642" i="16"/>
  <c r="T1642" i="16"/>
  <c r="S1634" i="16"/>
  <c r="T1634" i="16"/>
  <c r="S1626" i="16"/>
  <c r="T1626" i="16"/>
  <c r="S1618" i="16"/>
  <c r="T1618" i="16"/>
  <c r="S1610" i="16"/>
  <c r="T1610" i="16"/>
  <c r="S1602" i="16"/>
  <c r="T1602" i="16"/>
  <c r="S1594" i="16"/>
  <c r="T1594" i="16"/>
  <c r="AB1594" i="16"/>
  <c r="S1586" i="16"/>
  <c r="T1586" i="16"/>
  <c r="S1578" i="16"/>
  <c r="T1578" i="16"/>
  <c r="S1570" i="16"/>
  <c r="T1570" i="16"/>
  <c r="AB1570" i="16"/>
  <c r="S1562" i="16"/>
  <c r="T1562" i="16"/>
  <c r="S1554" i="16"/>
  <c r="T1554" i="16"/>
  <c r="S1546" i="16"/>
  <c r="T1546" i="16"/>
  <c r="AB1546" i="16"/>
  <c r="S1538" i="16"/>
  <c r="T1538" i="16"/>
  <c r="AB1538" i="16"/>
  <c r="S1530" i="16"/>
  <c r="T1530" i="16"/>
  <c r="AB1530" i="16"/>
  <c r="S1522" i="16"/>
  <c r="T1522" i="16"/>
  <c r="AB1522" i="16"/>
  <c r="S1514" i="16"/>
  <c r="T1514" i="16"/>
  <c r="S1506" i="16"/>
  <c r="T1506" i="16"/>
  <c r="AB1506" i="16"/>
  <c r="S1498" i="16"/>
  <c r="T1498" i="16"/>
  <c r="AB1498" i="16"/>
  <c r="S1490" i="16"/>
  <c r="T1490" i="16"/>
  <c r="S1482" i="16"/>
  <c r="T1482" i="16"/>
  <c r="S1474" i="16"/>
  <c r="T1474" i="16"/>
  <c r="AB1474" i="16"/>
  <c r="S1466" i="16"/>
  <c r="T1466" i="16"/>
  <c r="AB1466" i="16"/>
  <c r="S1458" i="16"/>
  <c r="T1458" i="16"/>
  <c r="S1450" i="16"/>
  <c r="T1450" i="16"/>
  <c r="S1442" i="16"/>
  <c r="T1442" i="16"/>
  <c r="AB1442" i="16"/>
  <c r="S1434" i="16"/>
  <c r="T1434" i="16"/>
  <c r="S1426" i="16"/>
  <c r="T1426" i="16"/>
  <c r="S1418" i="16"/>
  <c r="T1418" i="16"/>
  <c r="AB1418" i="16"/>
  <c r="S1410" i="16"/>
  <c r="T1410" i="16"/>
  <c r="S1402" i="16"/>
  <c r="T1402" i="16"/>
  <c r="AB1402" i="16"/>
  <c r="S1394" i="16"/>
  <c r="T1394" i="16"/>
  <c r="S1386" i="16"/>
  <c r="T1386" i="16"/>
  <c r="S1378" i="16"/>
  <c r="T1378" i="16"/>
  <c r="S1370" i="16"/>
  <c r="T1370" i="16"/>
  <c r="S1362" i="16"/>
  <c r="T1362" i="16"/>
  <c r="S1354" i="16"/>
  <c r="T1354" i="16"/>
  <c r="S1346" i="16"/>
  <c r="T1346" i="16"/>
  <c r="S1338" i="16"/>
  <c r="T1338" i="16"/>
  <c r="S1330" i="16"/>
  <c r="T1330" i="16"/>
  <c r="S1322" i="16"/>
  <c r="T1322" i="16"/>
  <c r="S1314" i="16"/>
  <c r="T1314" i="16"/>
  <c r="S1306" i="16"/>
  <c r="T1306" i="16"/>
  <c r="S1298" i="16"/>
  <c r="T1298" i="16"/>
  <c r="T1290" i="16"/>
  <c r="S1290" i="16"/>
  <c r="S1282" i="16"/>
  <c r="T1282" i="16"/>
  <c r="S1274" i="16"/>
  <c r="T1274" i="16"/>
  <c r="S1266" i="16"/>
  <c r="T1266" i="16"/>
  <c r="T1258" i="16"/>
  <c r="S1258" i="16"/>
  <c r="T1250" i="16"/>
  <c r="S1250" i="16"/>
  <c r="T1242" i="16"/>
  <c r="S1242" i="16"/>
  <c r="T1234" i="16"/>
  <c r="S1234" i="16"/>
  <c r="T1226" i="16"/>
  <c r="S1226" i="16"/>
  <c r="T1218" i="16"/>
  <c r="S1218" i="16"/>
  <c r="T1210" i="16"/>
  <c r="S1210" i="16"/>
  <c r="T1202" i="16"/>
  <c r="S1202" i="16"/>
  <c r="T1194" i="16"/>
  <c r="S1194" i="16"/>
  <c r="T1186" i="16"/>
  <c r="S1186" i="16"/>
  <c r="T1178" i="16"/>
  <c r="S1178" i="16"/>
  <c r="T1170" i="16"/>
  <c r="S1170" i="16"/>
  <c r="T1162" i="16"/>
  <c r="S1162" i="16"/>
  <c r="T1154" i="16"/>
  <c r="S1154" i="16"/>
  <c r="T1146" i="16"/>
  <c r="S1146" i="16"/>
  <c r="T1138" i="16"/>
  <c r="S1138" i="16"/>
  <c r="T1130" i="16"/>
  <c r="S1130" i="16"/>
  <c r="T1122" i="16"/>
  <c r="S1122" i="16"/>
  <c r="T1114" i="16"/>
  <c r="S1114" i="16"/>
  <c r="T1106" i="16"/>
  <c r="S1106" i="16"/>
  <c r="T1098" i="16"/>
  <c r="S1098" i="16"/>
  <c r="T1090" i="16"/>
  <c r="S1090" i="16"/>
  <c r="T1082" i="16"/>
  <c r="S1082" i="16"/>
  <c r="T1074" i="16"/>
  <c r="S1074" i="16"/>
  <c r="T1066" i="16"/>
  <c r="S1066" i="16"/>
  <c r="T1058" i="16"/>
  <c r="S1058" i="16"/>
  <c r="T1050" i="16"/>
  <c r="S1050" i="16"/>
  <c r="T1042" i="16"/>
  <c r="S1042" i="16"/>
  <c r="T1034" i="16"/>
  <c r="S1034" i="16"/>
  <c r="T1026" i="16"/>
  <c r="S1026" i="16"/>
  <c r="AB1026" i="16"/>
  <c r="T1018" i="16"/>
  <c r="S1018" i="16"/>
  <c r="AB1018" i="16"/>
  <c r="T1010" i="16"/>
  <c r="S1010" i="16"/>
  <c r="AB1010" i="16"/>
  <c r="T1002" i="16"/>
  <c r="S1002" i="16"/>
  <c r="AB1002" i="16"/>
  <c r="T994" i="16"/>
  <c r="S994" i="16"/>
  <c r="AB994" i="16"/>
  <c r="T986" i="16"/>
  <c r="S986" i="16"/>
  <c r="AB986" i="16"/>
  <c r="T978" i="16"/>
  <c r="S978" i="16"/>
  <c r="AB978" i="16"/>
  <c r="T970" i="16"/>
  <c r="S970" i="16"/>
  <c r="AB970" i="16"/>
  <c r="T962" i="16"/>
  <c r="S962" i="16"/>
  <c r="T954" i="16"/>
  <c r="S954" i="16"/>
  <c r="T946" i="16"/>
  <c r="S946" i="16"/>
  <c r="T938" i="16"/>
  <c r="S938" i="16"/>
  <c r="T930" i="16"/>
  <c r="S930" i="16"/>
  <c r="T922" i="16"/>
  <c r="S922" i="16"/>
  <c r="T914" i="16"/>
  <c r="S914" i="16"/>
  <c r="T906" i="16"/>
  <c r="S906" i="16"/>
  <c r="AB906" i="16"/>
  <c r="T898" i="16"/>
  <c r="S898" i="16"/>
  <c r="AB898" i="16"/>
  <c r="T890" i="16"/>
  <c r="S890" i="16"/>
  <c r="AB890" i="16"/>
  <c r="T882" i="16"/>
  <c r="S882" i="16"/>
  <c r="AB882" i="16"/>
  <c r="T874" i="16"/>
  <c r="S874" i="16"/>
  <c r="AB874" i="16"/>
  <c r="T866" i="16"/>
  <c r="S866" i="16"/>
  <c r="AB866" i="16"/>
  <c r="T858" i="16"/>
  <c r="S858" i="16"/>
  <c r="AB858" i="16"/>
  <c r="T850" i="16"/>
  <c r="S850" i="16"/>
  <c r="AB850" i="16"/>
  <c r="T842" i="16"/>
  <c r="S842" i="16"/>
  <c r="AB842" i="16"/>
  <c r="T834" i="16"/>
  <c r="S834" i="16"/>
  <c r="T826" i="16"/>
  <c r="S826" i="16"/>
  <c r="T818" i="16"/>
  <c r="S818" i="16"/>
  <c r="T810" i="16"/>
  <c r="S810" i="16"/>
  <c r="T802" i="16"/>
  <c r="S802" i="16"/>
  <c r="T794" i="16"/>
  <c r="S794" i="16"/>
  <c r="T786" i="16"/>
  <c r="S786" i="16"/>
  <c r="T778" i="16"/>
  <c r="S778" i="16"/>
  <c r="AB778" i="16"/>
  <c r="T770" i="16"/>
  <c r="S770" i="16"/>
  <c r="AB770" i="16"/>
  <c r="T762" i="16"/>
  <c r="S762" i="16"/>
  <c r="AB762" i="16"/>
  <c r="S754" i="16"/>
  <c r="T754" i="16"/>
  <c r="AB754" i="16"/>
  <c r="S746" i="16"/>
  <c r="T746" i="16"/>
  <c r="AB746" i="16"/>
  <c r="S738" i="16"/>
  <c r="T738" i="16"/>
  <c r="AB738" i="16"/>
  <c r="S730" i="16"/>
  <c r="T730" i="16"/>
  <c r="AB730" i="16"/>
  <c r="S722" i="16"/>
  <c r="T722" i="16"/>
  <c r="AB722" i="16"/>
  <c r="S714" i="16"/>
  <c r="T714" i="16"/>
  <c r="AB714" i="16"/>
  <c r="S706" i="16"/>
  <c r="T706" i="16"/>
  <c r="S698" i="16"/>
  <c r="T698" i="16"/>
  <c r="S690" i="16"/>
  <c r="T690" i="16"/>
  <c r="S682" i="16"/>
  <c r="T682" i="16"/>
  <c r="S674" i="16"/>
  <c r="T674" i="16"/>
  <c r="S666" i="16"/>
  <c r="T666" i="16"/>
  <c r="S658" i="16"/>
  <c r="T658" i="16"/>
  <c r="S650" i="16"/>
  <c r="T650" i="16"/>
  <c r="AB650" i="16"/>
  <c r="S642" i="16"/>
  <c r="T642" i="16"/>
  <c r="AB642" i="16"/>
  <c r="S634" i="16"/>
  <c r="T634" i="16"/>
  <c r="AB634" i="16"/>
  <c r="S626" i="16"/>
  <c r="T626" i="16"/>
  <c r="AB626" i="16"/>
  <c r="S618" i="16"/>
  <c r="T618" i="16"/>
  <c r="AB618" i="16"/>
  <c r="S610" i="16"/>
  <c r="T610" i="16"/>
  <c r="AB610" i="16"/>
  <c r="S602" i="16"/>
  <c r="T602" i="16"/>
  <c r="AB602" i="16"/>
  <c r="S594" i="16"/>
  <c r="T594" i="16"/>
  <c r="AB594" i="16"/>
  <c r="S586" i="16"/>
  <c r="T586" i="16"/>
  <c r="AB586" i="16"/>
  <c r="S578" i="16"/>
  <c r="T578" i="16"/>
  <c r="AB2370" i="16"/>
  <c r="AB2182" i="16"/>
  <c r="AB2010" i="16"/>
  <c r="AB1634" i="16"/>
  <c r="AB1326" i="16"/>
  <c r="AB1006" i="16"/>
  <c r="AB922" i="16"/>
  <c r="AB878" i="16"/>
  <c r="AB802" i="16"/>
  <c r="AB766" i="16"/>
  <c r="AB682" i="16"/>
  <c r="AB638" i="16"/>
  <c r="AB598" i="16"/>
  <c r="A17" i="2"/>
  <c r="B2" i="3"/>
  <c r="J65" i="10"/>
  <c r="A9" i="2"/>
  <c r="B9" i="3"/>
  <c r="J47" i="10"/>
  <c r="J30" i="10"/>
  <c r="J20" i="10"/>
  <c r="C4" i="16"/>
  <c r="I45" i="10"/>
  <c r="D4" i="16"/>
  <c r="A12" i="2"/>
  <c r="I43" i="10"/>
  <c r="C28" i="3"/>
  <c r="I5" i="10"/>
  <c r="A66" i="2"/>
  <c r="J4" i="10"/>
  <c r="A52" i="2"/>
  <c r="I4" i="10"/>
  <c r="C14" i="3"/>
  <c r="C12" i="3"/>
  <c r="J63" i="10"/>
  <c r="J12" i="10"/>
  <c r="H38" i="10"/>
  <c r="D38" i="10" s="1"/>
  <c r="A72" i="2"/>
  <c r="C18" i="3"/>
  <c r="A1" i="14"/>
  <c r="M4" i="16"/>
  <c r="J61" i="10"/>
  <c r="I15" i="10"/>
  <c r="A63" i="2"/>
  <c r="I48" i="10"/>
  <c r="B4" i="16"/>
  <c r="A4" i="2"/>
  <c r="J23" i="10"/>
  <c r="A68" i="2"/>
  <c r="C30" i="3"/>
  <c r="A1" i="2"/>
  <c r="I41" i="10"/>
  <c r="I12" i="10"/>
  <c r="G5" i="10"/>
  <c r="H5" i="10" s="1"/>
  <c r="D5" i="10" s="1"/>
  <c r="B29" i="4"/>
  <c r="A18" i="10" s="1"/>
  <c r="B38" i="4"/>
  <c r="B44" i="4" s="1"/>
  <c r="A30" i="10" s="1"/>
  <c r="S2497" i="16"/>
  <c r="T2497" i="16"/>
  <c r="S2489" i="16"/>
  <c r="T2489" i="16"/>
  <c r="S2481" i="16"/>
  <c r="T2481" i="16"/>
  <c r="S2473" i="16"/>
  <c r="T2473" i="16"/>
  <c r="S2465" i="16"/>
  <c r="T2465" i="16"/>
  <c r="S2457" i="16"/>
  <c r="T2457" i="16"/>
  <c r="S2449" i="16"/>
  <c r="T2449" i="16"/>
  <c r="S2441" i="16"/>
  <c r="T2441" i="16"/>
  <c r="S2433" i="16"/>
  <c r="T2433" i="16"/>
  <c r="S2425" i="16"/>
  <c r="T2425" i="16"/>
  <c r="S2417" i="16"/>
  <c r="T2417" i="16"/>
  <c r="S2409" i="16"/>
  <c r="T2409" i="16"/>
  <c r="S2401" i="16"/>
  <c r="T2401" i="16"/>
  <c r="S2393" i="16"/>
  <c r="T2393" i="16"/>
  <c r="S2385" i="16"/>
  <c r="T2385" i="16"/>
  <c r="S2377" i="16"/>
  <c r="T2377" i="16"/>
  <c r="S2369" i="16"/>
  <c r="T2369" i="16"/>
  <c r="S2361" i="16"/>
  <c r="T2361" i="16"/>
  <c r="S2353" i="16"/>
  <c r="T2353" i="16"/>
  <c r="S2345" i="16"/>
  <c r="T2345" i="16"/>
  <c r="S2337" i="16"/>
  <c r="T2337" i="16"/>
  <c r="S2329" i="16"/>
  <c r="T2329" i="16"/>
  <c r="S2321" i="16"/>
  <c r="T2321" i="16"/>
  <c r="S2313" i="16"/>
  <c r="T2313" i="16"/>
  <c r="S2305" i="16"/>
  <c r="T2305" i="16"/>
  <c r="S2297" i="16"/>
  <c r="T2297" i="16"/>
  <c r="S2289" i="16"/>
  <c r="T2289" i="16"/>
  <c r="S2281" i="16"/>
  <c r="T2281" i="16"/>
  <c r="S2273" i="16"/>
  <c r="T2273" i="16"/>
  <c r="S2265" i="16"/>
  <c r="T2265" i="16"/>
  <c r="S2257" i="16"/>
  <c r="T2257" i="16"/>
  <c r="S2249" i="16"/>
  <c r="T2249" i="16"/>
  <c r="S2241" i="16"/>
  <c r="T2241" i="16"/>
  <c r="S2233" i="16"/>
  <c r="T2233" i="16"/>
  <c r="S2225" i="16"/>
  <c r="T2225" i="16"/>
  <c r="S2217" i="16"/>
  <c r="T2217" i="16"/>
  <c r="S2209" i="16"/>
  <c r="T2209" i="16"/>
  <c r="S2201" i="16"/>
  <c r="T2201" i="16"/>
  <c r="S2193" i="16"/>
  <c r="T2193" i="16"/>
  <c r="S2185" i="16"/>
  <c r="T2185" i="16"/>
  <c r="S2177" i="16"/>
  <c r="T2177" i="16"/>
  <c r="S2169" i="16"/>
  <c r="T2169" i="16"/>
  <c r="S2161" i="16"/>
  <c r="T2161" i="16"/>
  <c r="S2153" i="16"/>
  <c r="T2153" i="16"/>
  <c r="S2145" i="16"/>
  <c r="T2145" i="16"/>
  <c r="T2137" i="16"/>
  <c r="S2137" i="16"/>
  <c r="T2129" i="16"/>
  <c r="S2129" i="16"/>
  <c r="T2121" i="16"/>
  <c r="S2121" i="16"/>
  <c r="T2113" i="16"/>
  <c r="S2113" i="16"/>
  <c r="T2105" i="16"/>
  <c r="S2105" i="16"/>
  <c r="T2097" i="16"/>
  <c r="S2097" i="16"/>
  <c r="T2089" i="16"/>
  <c r="S2089" i="16"/>
  <c r="T2081" i="16"/>
  <c r="S2081" i="16"/>
  <c r="T2073" i="16"/>
  <c r="S2073" i="16"/>
  <c r="T2065" i="16"/>
  <c r="S2065" i="16"/>
  <c r="T2057" i="16"/>
  <c r="S2057" i="16"/>
  <c r="T2049" i="16"/>
  <c r="S2049" i="16"/>
  <c r="T2041" i="16"/>
  <c r="S2041" i="16"/>
  <c r="AB2426" i="16"/>
  <c r="AB2362" i="16"/>
  <c r="AB2230" i="16"/>
  <c r="AB2174" i="16"/>
  <c r="AB2110" i="16"/>
  <c r="AB1966" i="16"/>
  <c r="AB1850" i="16"/>
  <c r="AB1662" i="16"/>
  <c r="AB1550" i="16"/>
  <c r="AB1430" i="16"/>
  <c r="AB998" i="16"/>
  <c r="AB962" i="16"/>
  <c r="AB758" i="16"/>
  <c r="AB718" i="16"/>
  <c r="AB590" i="16"/>
  <c r="J10" i="10"/>
  <c r="J59" i="10"/>
  <c r="B8" i="4"/>
  <c r="A4" i="10" s="1"/>
  <c r="A23" i="2"/>
  <c r="A51" i="2"/>
  <c r="A6" i="2"/>
  <c r="G4" i="16"/>
  <c r="I9" i="10"/>
  <c r="A55" i="2"/>
  <c r="Q4" i="16"/>
  <c r="P4" i="16"/>
  <c r="A14" i="2"/>
  <c r="B30" i="3"/>
  <c r="I63" i="10"/>
  <c r="C25" i="3"/>
  <c r="G4" i="14"/>
  <c r="I10" i="10"/>
  <c r="I66" i="10"/>
  <c r="C20" i="3"/>
  <c r="A54" i="2"/>
  <c r="C8" i="3"/>
  <c r="I32" i="10"/>
  <c r="C31" i="3"/>
  <c r="H48" i="10"/>
  <c r="D48" i="10" s="1"/>
  <c r="J16" i="10"/>
  <c r="B7" i="4"/>
  <c r="I4" i="14"/>
  <c r="J7" i="10"/>
  <c r="C2" i="3"/>
  <c r="H40" i="10"/>
  <c r="D40" i="10" s="1"/>
  <c r="B18" i="4"/>
  <c r="A10" i="10" s="1"/>
  <c r="B3" i="16"/>
  <c r="B16" i="3"/>
  <c r="A4" i="16"/>
  <c r="A8" i="2"/>
  <c r="J37" i="10"/>
  <c r="I64" i="10"/>
  <c r="A53" i="2"/>
  <c r="A29" i="2"/>
  <c r="J42" i="10"/>
  <c r="S2504" i="16"/>
  <c r="T2504" i="16"/>
  <c r="AB2504" i="16"/>
  <c r="S2496" i="16"/>
  <c r="T2496" i="16"/>
  <c r="S2488" i="16"/>
  <c r="T2488" i="16"/>
  <c r="S2480" i="16"/>
  <c r="T2480" i="16"/>
  <c r="AB2480" i="16"/>
  <c r="S2472" i="16"/>
  <c r="T2472" i="16"/>
  <c r="S2464" i="16"/>
  <c r="T2464" i="16"/>
  <c r="AB2464" i="16"/>
  <c r="S2456" i="16"/>
  <c r="T2456" i="16"/>
  <c r="S2448" i="16"/>
  <c r="T2448" i="16"/>
  <c r="S2440" i="16"/>
  <c r="T2440" i="16"/>
  <c r="AB2440" i="16"/>
  <c r="S2432" i="16"/>
  <c r="T2432" i="16"/>
  <c r="AB2432" i="16"/>
  <c r="S2424" i="16"/>
  <c r="T2424" i="16"/>
  <c r="S2416" i="16"/>
  <c r="T2416" i="16"/>
  <c r="S2408" i="16"/>
  <c r="T2408" i="16"/>
  <c r="S2400" i="16"/>
  <c r="T2400" i="16"/>
  <c r="AB2400" i="16"/>
  <c r="S2392" i="16"/>
  <c r="T2392" i="16"/>
  <c r="S2384" i="16"/>
  <c r="T2384" i="16"/>
  <c r="S2376" i="16"/>
  <c r="T2376" i="16"/>
  <c r="AB2376" i="16"/>
  <c r="S2368" i="16"/>
  <c r="T2368" i="16"/>
  <c r="AB2368" i="16"/>
  <c r="S2360" i="16"/>
  <c r="T2360" i="16"/>
  <c r="S2352" i="16"/>
  <c r="T2352" i="16"/>
  <c r="S2344" i="16"/>
  <c r="T2344" i="16"/>
  <c r="S2336" i="16"/>
  <c r="T2336" i="16"/>
  <c r="AB2336" i="16"/>
  <c r="S2328" i="16"/>
  <c r="T2328" i="16"/>
  <c r="S2320" i="16"/>
  <c r="T2320" i="16"/>
  <c r="S2312" i="16"/>
  <c r="T2312" i="16"/>
  <c r="S2304" i="16"/>
  <c r="T2304" i="16"/>
  <c r="S2296" i="16"/>
  <c r="T2296" i="16"/>
  <c r="S2288" i="16"/>
  <c r="T2288" i="16"/>
  <c r="AB2288" i="16"/>
  <c r="S2280" i="16"/>
  <c r="T2280" i="16"/>
  <c r="S2272" i="16"/>
  <c r="T2272" i="16"/>
  <c r="AB2272" i="16"/>
  <c r="S2264" i="16"/>
  <c r="T2264" i="16"/>
  <c r="S2256" i="16"/>
  <c r="T2256" i="16"/>
  <c r="S2248" i="16"/>
  <c r="T2248" i="16"/>
  <c r="AB2248" i="16"/>
  <c r="S2240" i="16"/>
  <c r="T2240" i="16"/>
  <c r="S2232" i="16"/>
  <c r="T2232" i="16"/>
  <c r="S2224" i="16"/>
  <c r="T2224" i="16"/>
  <c r="AB2224" i="16"/>
  <c r="S2216" i="16"/>
  <c r="T2216" i="16"/>
  <c r="S2208" i="16"/>
  <c r="T2208" i="16"/>
  <c r="AB2208" i="16"/>
  <c r="S2200" i="16"/>
  <c r="T2200" i="16"/>
  <c r="S2192" i="16"/>
  <c r="T2192" i="16"/>
  <c r="S2184" i="16"/>
  <c r="T2184" i="16"/>
  <c r="AB2184" i="16"/>
  <c r="S2176" i="16"/>
  <c r="T2176" i="16"/>
  <c r="AB2176" i="16"/>
  <c r="S2168" i="16"/>
  <c r="T2168" i="16"/>
  <c r="S2160" i="16"/>
  <c r="T2160" i="16"/>
  <c r="AB2160" i="16"/>
  <c r="S2152" i="16"/>
  <c r="T2152" i="16"/>
  <c r="S2144" i="16"/>
  <c r="T2144" i="16"/>
  <c r="AB2144" i="16"/>
  <c r="S2136" i="16"/>
  <c r="T2136" i="16"/>
  <c r="AB2136" i="16"/>
  <c r="S2128" i="16"/>
  <c r="T2128" i="16"/>
  <c r="S2120" i="16"/>
  <c r="T2120" i="16"/>
  <c r="S2112" i="16"/>
  <c r="T2112" i="16"/>
  <c r="AB2112" i="16"/>
  <c r="S2104" i="16"/>
  <c r="T2104" i="16"/>
  <c r="S2096" i="16"/>
  <c r="T2096" i="16"/>
  <c r="AB2096" i="16"/>
  <c r="S2088" i="16"/>
  <c r="T2088" i="16"/>
  <c r="S2080" i="16"/>
  <c r="T2080" i="16"/>
  <c r="AB2080" i="16"/>
  <c r="S2072" i="16"/>
  <c r="T2072" i="16"/>
  <c r="S2064" i="16"/>
  <c r="T2064" i="16"/>
  <c r="S2056" i="16"/>
  <c r="T2056" i="16"/>
  <c r="S2048" i="16"/>
  <c r="T2048" i="16"/>
  <c r="AB2294" i="16"/>
  <c r="AB2166" i="16"/>
  <c r="AB2102" i="16"/>
  <c r="AB2048" i="16"/>
  <c r="AB1698" i="16"/>
  <c r="AB1542" i="16"/>
  <c r="AB954" i="16"/>
  <c r="AB914" i="16"/>
  <c r="AB870" i="16"/>
  <c r="AB834" i="16"/>
  <c r="AB794" i="16"/>
  <c r="AB674" i="16"/>
  <c r="AB630" i="16"/>
  <c r="B7" i="3"/>
  <c r="B17" i="3"/>
  <c r="J2" i="16"/>
  <c r="A46" i="2"/>
  <c r="B18" i="3"/>
  <c r="C26" i="3"/>
  <c r="A1" i="10"/>
  <c r="A24" i="2"/>
  <c r="J60" i="10"/>
  <c r="A75" i="2"/>
  <c r="I25" i="10"/>
  <c r="J52" i="10"/>
  <c r="B26" i="3"/>
  <c r="C3" i="10"/>
  <c r="J8" i="10"/>
  <c r="A58" i="2"/>
  <c r="B13" i="3"/>
  <c r="J45" i="10"/>
  <c r="I60" i="10"/>
  <c r="A33" i="2"/>
  <c r="I50" i="10"/>
  <c r="C11" i="3"/>
  <c r="B13" i="4"/>
  <c r="J51" i="10"/>
  <c r="I7" i="10"/>
  <c r="I33" i="10"/>
  <c r="J56" i="10"/>
  <c r="B5" i="11"/>
  <c r="H43" i="10"/>
  <c r="D43" i="10" s="1"/>
  <c r="B20" i="4"/>
  <c r="A11" i="10" s="1"/>
  <c r="D2" i="4"/>
  <c r="J25" i="10"/>
  <c r="B32" i="3"/>
  <c r="B25" i="3"/>
  <c r="I6" i="10"/>
  <c r="A31" i="2"/>
  <c r="A73" i="2"/>
  <c r="B6" i="4"/>
  <c r="A11" i="2"/>
  <c r="B40" i="4"/>
  <c r="B58" i="4" s="1"/>
  <c r="A42" i="10" s="1"/>
  <c r="T2503" i="16"/>
  <c r="S2503" i="16"/>
  <c r="T2495" i="16"/>
  <c r="S2495" i="16"/>
  <c r="T2487" i="16"/>
  <c r="S2487" i="16"/>
  <c r="T2479" i="16"/>
  <c r="S2479" i="16"/>
  <c r="T2471" i="16"/>
  <c r="S2471" i="16"/>
  <c r="T2463" i="16"/>
  <c r="S2463" i="16"/>
  <c r="T2455" i="16"/>
  <c r="S2455" i="16"/>
  <c r="T2447" i="16"/>
  <c r="S2447" i="16"/>
  <c r="T2439" i="16"/>
  <c r="S2439" i="16"/>
  <c r="T2431" i="16"/>
  <c r="S2431" i="16"/>
  <c r="T2423" i="16"/>
  <c r="S2423" i="16"/>
  <c r="T2415" i="16"/>
  <c r="S2415" i="16"/>
  <c r="T2407" i="16"/>
  <c r="S2407" i="16"/>
  <c r="T2399" i="16"/>
  <c r="S2399" i="16"/>
  <c r="T2391" i="16"/>
  <c r="S2391" i="16"/>
  <c r="T2383" i="16"/>
  <c r="S2383" i="16"/>
  <c r="AB2383" i="16"/>
  <c r="T2375" i="16"/>
  <c r="S2375" i="16"/>
  <c r="T2367" i="16"/>
  <c r="S2367" i="16"/>
  <c r="T2359" i="16"/>
  <c r="S2359" i="16"/>
  <c r="T2351" i="16"/>
  <c r="S2351" i="16"/>
  <c r="T2343" i="16"/>
  <c r="S2343" i="16"/>
  <c r="T2335" i="16"/>
  <c r="S2335" i="16"/>
  <c r="T2327" i="16"/>
  <c r="S2327" i="16"/>
  <c r="T2319" i="16"/>
  <c r="S2319" i="16"/>
  <c r="AB2319" i="16"/>
  <c r="T2311" i="16"/>
  <c r="S2311" i="16"/>
  <c r="T2303" i="16"/>
  <c r="S2303" i="16"/>
  <c r="T2295" i="16"/>
  <c r="S2295" i="16"/>
  <c r="T2287" i="16"/>
  <c r="S2287" i="16"/>
  <c r="T2279" i="16"/>
  <c r="S2279" i="16"/>
  <c r="T2271" i="16"/>
  <c r="S2271" i="16"/>
  <c r="T2263" i="16"/>
  <c r="S2263" i="16"/>
  <c r="T2255" i="16"/>
  <c r="S2255" i="16"/>
  <c r="AB2255" i="16"/>
  <c r="T2247" i="16"/>
  <c r="S2247" i="16"/>
  <c r="T2239" i="16"/>
  <c r="S2239" i="16"/>
  <c r="T2231" i="16"/>
  <c r="S2231" i="16"/>
  <c r="T2223" i="16"/>
  <c r="S2223" i="16"/>
  <c r="T2215" i="16"/>
  <c r="S2215" i="16"/>
  <c r="T2207" i="16"/>
  <c r="S2207" i="16"/>
  <c r="T2199" i="16"/>
  <c r="S2199" i="16"/>
  <c r="T2191" i="16"/>
  <c r="S2191" i="16"/>
  <c r="T2183" i="16"/>
  <c r="S2183" i="16"/>
  <c r="T2175" i="16"/>
  <c r="S2175" i="16"/>
  <c r="T2167" i="16"/>
  <c r="S2167" i="16"/>
  <c r="T2159" i="16"/>
  <c r="S2159" i="16"/>
  <c r="T2151" i="16"/>
  <c r="S2151" i="16"/>
  <c r="T2143" i="16"/>
  <c r="S2143" i="16"/>
  <c r="S2135" i="16"/>
  <c r="T2135" i="16"/>
  <c r="S2127" i="16"/>
  <c r="T2127" i="16"/>
  <c r="S2119" i="16"/>
  <c r="T2119" i="16"/>
  <c r="S2111" i="16"/>
  <c r="T2111" i="16"/>
  <c r="S2103" i="16"/>
  <c r="T2103" i="16"/>
  <c r="S2095" i="16"/>
  <c r="T2095" i="16"/>
  <c r="AB2095" i="16"/>
  <c r="S2087" i="16"/>
  <c r="T2087" i="16"/>
  <c r="S2079" i="16"/>
  <c r="T2079" i="16"/>
  <c r="S2071" i="16"/>
  <c r="T2071" i="16"/>
  <c r="S2063" i="16"/>
  <c r="T2063" i="16"/>
  <c r="S2055" i="16"/>
  <c r="T2055" i="16"/>
  <c r="S2047" i="16"/>
  <c r="T2047" i="16"/>
  <c r="S2039" i="16"/>
  <c r="T2039" i="16"/>
  <c r="S2031" i="16"/>
  <c r="T2031" i="16"/>
  <c r="S2023" i="16"/>
  <c r="T2023" i="16"/>
  <c r="S2015" i="16"/>
  <c r="T2015" i="16"/>
  <c r="AB2015" i="16"/>
  <c r="S2007" i="16"/>
  <c r="T2007" i="16"/>
  <c r="AB2007" i="16"/>
  <c r="S1999" i="16"/>
  <c r="T1999" i="16"/>
  <c r="S1991" i="16"/>
  <c r="T1991" i="16"/>
  <c r="S1983" i="16"/>
  <c r="T1983" i="16"/>
  <c r="S1975" i="16"/>
  <c r="T1975" i="16"/>
  <c r="AB1975" i="16"/>
  <c r="S1967" i="16"/>
  <c r="T1967" i="16"/>
  <c r="S1959" i="16"/>
  <c r="T1959" i="16"/>
  <c r="S1951" i="16"/>
  <c r="T1951" i="16"/>
  <c r="AB1951" i="16"/>
  <c r="S1943" i="16"/>
  <c r="T1943" i="16"/>
  <c r="AB1943" i="16"/>
  <c r="S1935" i="16"/>
  <c r="T1935" i="16"/>
  <c r="S1927" i="16"/>
  <c r="T1927" i="16"/>
  <c r="S1919" i="16"/>
  <c r="T1919" i="16"/>
  <c r="AB1919" i="16"/>
  <c r="S1911" i="16"/>
  <c r="T1911" i="16"/>
  <c r="AB1911" i="16"/>
  <c r="S1903" i="16"/>
  <c r="T1903" i="16"/>
  <c r="S1895" i="16"/>
  <c r="T1895" i="16"/>
  <c r="S1887" i="16"/>
  <c r="T1887" i="16"/>
  <c r="S1879" i="16"/>
  <c r="T1879" i="16"/>
  <c r="S1871" i="16"/>
  <c r="T1871" i="16"/>
  <c r="S1863" i="16"/>
  <c r="T1863" i="16"/>
  <c r="S1855" i="16"/>
  <c r="T1855" i="16"/>
  <c r="AB1855" i="16"/>
  <c r="S1847" i="16"/>
  <c r="T1847" i="16"/>
  <c r="S1839" i="16"/>
  <c r="T1839" i="16"/>
  <c r="S1831" i="16"/>
  <c r="T1831" i="16"/>
  <c r="S1823" i="16"/>
  <c r="T1823" i="16"/>
  <c r="AB1823" i="16"/>
  <c r="S1815" i="16"/>
  <c r="T1815" i="16"/>
  <c r="AB1815" i="16"/>
  <c r="S1807" i="16"/>
  <c r="T1807" i="16"/>
  <c r="S1799" i="16"/>
  <c r="T1799" i="16"/>
  <c r="S1791" i="16"/>
  <c r="T1791" i="16"/>
  <c r="AB1791" i="16"/>
  <c r="S1783" i="16"/>
  <c r="T1783" i="16"/>
  <c r="S1775" i="16"/>
  <c r="T1775" i="16"/>
  <c r="S1767" i="16"/>
  <c r="T1767" i="16"/>
  <c r="S1759" i="16"/>
  <c r="T1759" i="16"/>
  <c r="S1751" i="16"/>
  <c r="T1751" i="16"/>
  <c r="AB1751" i="16"/>
  <c r="S1743" i="16"/>
  <c r="T1743" i="16"/>
  <c r="S1735" i="16"/>
  <c r="T1735" i="16"/>
  <c r="S1727" i="16"/>
  <c r="T1727" i="16"/>
  <c r="AB1727" i="16"/>
  <c r="S1719" i="16"/>
  <c r="T1719" i="16"/>
  <c r="S1711" i="16"/>
  <c r="T1711" i="16"/>
  <c r="S1703" i="16"/>
  <c r="T1703" i="16"/>
  <c r="S1695" i="16"/>
  <c r="T1695" i="16"/>
  <c r="AB1695" i="16"/>
  <c r="S1687" i="16"/>
  <c r="T1687" i="16"/>
  <c r="AB1687" i="16"/>
  <c r="S1679" i="16"/>
  <c r="T1679" i="16"/>
  <c r="S1671" i="16"/>
  <c r="T1671" i="16"/>
  <c r="S1663" i="16"/>
  <c r="T1663" i="16"/>
  <c r="AB1663" i="16"/>
  <c r="S1655" i="16"/>
  <c r="T1655" i="16"/>
  <c r="AB1655" i="16"/>
  <c r="S1647" i="16"/>
  <c r="T1647" i="16"/>
  <c r="S1639" i="16"/>
  <c r="T1639" i="16"/>
  <c r="S1631" i="16"/>
  <c r="T1631" i="16"/>
  <c r="S1623" i="16"/>
  <c r="T1623" i="16"/>
  <c r="S1615" i="16"/>
  <c r="T1615" i="16"/>
  <c r="S1607" i="16"/>
  <c r="T1607" i="16"/>
  <c r="S1599" i="16"/>
  <c r="T1599" i="16"/>
  <c r="AB1599" i="16"/>
  <c r="S1591" i="16"/>
  <c r="T1591" i="16"/>
  <c r="S1583" i="16"/>
  <c r="T1583" i="16"/>
  <c r="S1575" i="16"/>
  <c r="T1575" i="16"/>
  <c r="S1567" i="16"/>
  <c r="T1567" i="16"/>
  <c r="S1559" i="16"/>
  <c r="T1559" i="16"/>
  <c r="S1551" i="16"/>
  <c r="T1551" i="16"/>
  <c r="S1543" i="16"/>
  <c r="T1543" i="16"/>
  <c r="S1535" i="16"/>
  <c r="T1535" i="16"/>
  <c r="AB1535" i="16"/>
  <c r="S1527" i="16"/>
  <c r="T1527" i="16"/>
  <c r="S1519" i="16"/>
  <c r="T1519" i="16"/>
  <c r="S1511" i="16"/>
  <c r="T1511" i="16"/>
  <c r="S1503" i="16"/>
  <c r="T1503" i="16"/>
  <c r="AB1503" i="16"/>
  <c r="AB2416" i="16"/>
  <c r="AB2352" i="16"/>
  <c r="AB2287" i="16"/>
  <c r="AB2222" i="16"/>
  <c r="AB2094" i="16"/>
  <c r="AB2042" i="16"/>
  <c r="AB1879" i="16"/>
  <c r="AB1810" i="16"/>
  <c r="AB1694" i="16"/>
  <c r="AB1574" i="16"/>
  <c r="AB1410" i="16"/>
  <c r="AB1350" i="16"/>
  <c r="AB990" i="16"/>
  <c r="AB862" i="16"/>
  <c r="AB786" i="16"/>
  <c r="AB750" i="16"/>
  <c r="AB666" i="16"/>
  <c r="AB622" i="16"/>
  <c r="AB2447" i="16"/>
  <c r="AB2384" i="16"/>
  <c r="AB2058" i="16"/>
  <c r="AB1872" i="16"/>
  <c r="V1872" i="16"/>
  <c r="R1872" i="16" s="1"/>
  <c r="AB1588" i="16"/>
  <c r="V1588" i="16"/>
  <c r="E1588" i="16" s="1"/>
  <c r="X1588" i="16" s="1"/>
  <c r="AB1327" i="16"/>
  <c r="AB1103" i="16"/>
  <c r="AB1023" i="16"/>
  <c r="V1023" i="16"/>
  <c r="F1023" i="16" s="1"/>
  <c r="AB1007" i="16"/>
  <c r="V1007" i="16"/>
  <c r="I1007" i="16" s="1"/>
  <c r="AB991" i="16"/>
  <c r="V991" i="16"/>
  <c r="AB975" i="16"/>
  <c r="V975" i="16"/>
  <c r="E975" i="16" s="1"/>
  <c r="X975" i="16" s="1"/>
  <c r="AB959" i="16"/>
  <c r="V959" i="16"/>
  <c r="H959" i="16" s="1"/>
  <c r="AB943" i="16"/>
  <c r="V943" i="16"/>
  <c r="E943" i="16" s="1"/>
  <c r="X943" i="16" s="1"/>
  <c r="AB927" i="16"/>
  <c r="V927" i="16"/>
  <c r="E927" i="16" s="1"/>
  <c r="X927" i="16" s="1"/>
  <c r="AB911" i="16"/>
  <c r="V911" i="16"/>
  <c r="R911" i="16" s="1"/>
  <c r="AB895" i="16"/>
  <c r="V895" i="16"/>
  <c r="H895" i="16" s="1"/>
  <c r="AB879" i="16"/>
  <c r="V879" i="16"/>
  <c r="AB863" i="16"/>
  <c r="V863" i="16"/>
  <c r="J863" i="16" s="1"/>
  <c r="AB847" i="16"/>
  <c r="V847" i="16"/>
  <c r="H847" i="16" s="1"/>
  <c r="AB831" i="16"/>
  <c r="V831" i="16"/>
  <c r="AB815" i="16"/>
  <c r="V815" i="16"/>
  <c r="AB799" i="16"/>
  <c r="V799" i="16"/>
  <c r="AB783" i="16"/>
  <c r="V783" i="16"/>
  <c r="H783" i="16" s="1"/>
  <c r="AB767" i="16"/>
  <c r="V767" i="16"/>
  <c r="AB751" i="16"/>
  <c r="V751" i="16"/>
  <c r="E751" i="16" s="1"/>
  <c r="X751" i="16" s="1"/>
  <c r="AB735" i="16"/>
  <c r="V735" i="16"/>
  <c r="F735" i="16" s="1"/>
  <c r="AB719" i="16"/>
  <c r="V719" i="16"/>
  <c r="F719" i="16" s="1"/>
  <c r="AB703" i="16"/>
  <c r="V703" i="16"/>
  <c r="AB687" i="16"/>
  <c r="V687" i="16"/>
  <c r="R687" i="16" s="1"/>
  <c r="AB671" i="16"/>
  <c r="V671" i="16"/>
  <c r="AB655" i="16"/>
  <c r="V655" i="16"/>
  <c r="I655" i="16" s="1"/>
  <c r="AB639" i="16"/>
  <c r="V639" i="16"/>
  <c r="AB623" i="16"/>
  <c r="V623" i="16"/>
  <c r="AB607" i="16"/>
  <c r="V607" i="16"/>
  <c r="F607" i="16" s="1"/>
  <c r="AB575" i="16"/>
  <c r="V575" i="16"/>
  <c r="F575" i="16" s="1"/>
  <c r="T2033" i="16"/>
  <c r="S2033" i="16"/>
  <c r="T2025" i="16"/>
  <c r="S2025" i="16"/>
  <c r="T2017" i="16"/>
  <c r="S2017" i="16"/>
  <c r="T2009" i="16"/>
  <c r="S2009" i="16"/>
  <c r="T2001" i="16"/>
  <c r="S2001" i="16"/>
  <c r="T1993" i="16"/>
  <c r="S1993" i="16"/>
  <c r="T1985" i="16"/>
  <c r="S1985" i="16"/>
  <c r="T1977" i="16"/>
  <c r="S1977" i="16"/>
  <c r="T1969" i="16"/>
  <c r="S1969" i="16"/>
  <c r="T1961" i="16"/>
  <c r="S1961" i="16"/>
  <c r="T1953" i="16"/>
  <c r="S1953" i="16"/>
  <c r="T1945" i="16"/>
  <c r="S1945" i="16"/>
  <c r="S1937" i="16"/>
  <c r="T1937" i="16"/>
  <c r="S1929" i="16"/>
  <c r="T1929" i="16"/>
  <c r="S1921" i="16"/>
  <c r="T1921" i="16"/>
  <c r="T1913" i="16"/>
  <c r="S1913" i="16"/>
  <c r="S1905" i="16"/>
  <c r="T1905" i="16"/>
  <c r="S1897" i="16"/>
  <c r="T1897" i="16"/>
  <c r="S1889" i="16"/>
  <c r="T1889" i="16"/>
  <c r="T1881" i="16"/>
  <c r="S1881" i="16"/>
  <c r="S1873" i="16"/>
  <c r="T1873" i="16"/>
  <c r="S1865" i="16"/>
  <c r="T1865" i="16"/>
  <c r="S1857" i="16"/>
  <c r="T1857" i="16"/>
  <c r="T1849" i="16"/>
  <c r="S1849" i="16"/>
  <c r="S1841" i="16"/>
  <c r="T1841" i="16"/>
  <c r="S1833" i="16"/>
  <c r="T1833" i="16"/>
  <c r="S1825" i="16"/>
  <c r="T1825" i="16"/>
  <c r="T1817" i="16"/>
  <c r="S1817" i="16"/>
  <c r="S1809" i="16"/>
  <c r="T1809" i="16"/>
  <c r="S1801" i="16"/>
  <c r="T1801" i="16"/>
  <c r="S1793" i="16"/>
  <c r="T1793" i="16"/>
  <c r="S1785" i="16"/>
  <c r="T1785" i="16"/>
  <c r="S1777" i="16"/>
  <c r="T1777" i="16"/>
  <c r="S1769" i="16"/>
  <c r="T1769" i="16"/>
  <c r="S1761" i="16"/>
  <c r="T1761" i="16"/>
  <c r="S1753" i="16"/>
  <c r="T1753" i="16"/>
  <c r="S1745" i="16"/>
  <c r="T1745" i="16"/>
  <c r="S1737" i="16"/>
  <c r="T1737" i="16"/>
  <c r="S1729" i="16"/>
  <c r="T1729" i="16"/>
  <c r="S1721" i="16"/>
  <c r="T1721" i="16"/>
  <c r="S1713" i="16"/>
  <c r="T1713" i="16"/>
  <c r="S1705" i="16"/>
  <c r="T1705" i="16"/>
  <c r="S1697" i="16"/>
  <c r="T1697" i="16"/>
  <c r="S1689" i="16"/>
  <c r="T1689" i="16"/>
  <c r="T1681" i="16"/>
  <c r="S1681" i="16"/>
  <c r="T1673" i="16"/>
  <c r="S1673" i="16"/>
  <c r="T1665" i="16"/>
  <c r="S1665" i="16"/>
  <c r="T1657" i="16"/>
  <c r="S1657" i="16"/>
  <c r="T1649" i="16"/>
  <c r="S1649" i="16"/>
  <c r="T1641" i="16"/>
  <c r="S1641" i="16"/>
  <c r="T1633" i="16"/>
  <c r="S1633" i="16"/>
  <c r="T1625" i="16"/>
  <c r="S1625" i="16"/>
  <c r="T1617" i="16"/>
  <c r="S1617" i="16"/>
  <c r="T1609" i="16"/>
  <c r="S1609" i="16"/>
  <c r="T1601" i="16"/>
  <c r="S1601" i="16"/>
  <c r="T1593" i="16"/>
  <c r="S1593" i="16"/>
  <c r="T1585" i="16"/>
  <c r="S1585" i="16"/>
  <c r="T1577" i="16"/>
  <c r="S1577" i="16"/>
  <c r="T1569" i="16"/>
  <c r="S1569" i="16"/>
  <c r="T1561" i="16"/>
  <c r="S1561" i="16"/>
  <c r="T1553" i="16"/>
  <c r="S1553" i="16"/>
  <c r="T1545" i="16"/>
  <c r="S1545" i="16"/>
  <c r="T1537" i="16"/>
  <c r="S1537" i="16"/>
  <c r="T1529" i="16"/>
  <c r="S1529" i="16"/>
  <c r="T1521" i="16"/>
  <c r="S1521" i="16"/>
  <c r="T1513" i="16"/>
  <c r="S1513" i="16"/>
  <c r="T1505" i="16"/>
  <c r="S1505" i="16"/>
  <c r="T1497" i="16"/>
  <c r="S1497" i="16"/>
  <c r="T1489" i="16"/>
  <c r="S1489" i="16"/>
  <c r="T1481" i="16"/>
  <c r="S1481" i="16"/>
  <c r="T1473" i="16"/>
  <c r="S1473" i="16"/>
  <c r="T1465" i="16"/>
  <c r="S1465" i="16"/>
  <c r="T1457" i="16"/>
  <c r="S1457" i="16"/>
  <c r="T1449" i="16"/>
  <c r="S1449" i="16"/>
  <c r="T1441" i="16"/>
  <c r="S1441" i="16"/>
  <c r="T1433" i="16"/>
  <c r="S1433" i="16"/>
  <c r="T1425" i="16"/>
  <c r="S1425" i="16"/>
  <c r="T1417" i="16"/>
  <c r="S1417" i="16"/>
  <c r="T1409" i="16"/>
  <c r="S1409" i="16"/>
  <c r="T1401" i="16"/>
  <c r="S1401" i="16"/>
  <c r="T1393" i="16"/>
  <c r="S1393" i="16"/>
  <c r="T1385" i="16"/>
  <c r="S1385" i="16"/>
  <c r="T1377" i="16"/>
  <c r="S1377" i="16"/>
  <c r="T1369" i="16"/>
  <c r="S1369" i="16"/>
  <c r="T1361" i="16"/>
  <c r="S1361" i="16"/>
  <c r="T1353" i="16"/>
  <c r="S1353" i="16"/>
  <c r="T1345" i="16"/>
  <c r="S1345" i="16"/>
  <c r="T1337" i="16"/>
  <c r="S1337" i="16"/>
  <c r="T1329" i="16"/>
  <c r="S1329" i="16"/>
  <c r="T1321" i="16"/>
  <c r="S1321" i="16"/>
  <c r="T1313" i="16"/>
  <c r="S1313" i="16"/>
  <c r="T1305" i="16"/>
  <c r="S1305" i="16"/>
  <c r="S1297" i="16"/>
  <c r="T1297" i="16"/>
  <c r="S1289" i="16"/>
  <c r="T1289" i="16"/>
  <c r="S1281" i="16"/>
  <c r="T1281" i="16"/>
  <c r="S1273" i="16"/>
  <c r="T1273" i="16"/>
  <c r="S1265" i="16"/>
  <c r="T1265" i="16"/>
  <c r="S1257" i="16"/>
  <c r="T1257" i="16"/>
  <c r="S1249" i="16"/>
  <c r="T1249" i="16"/>
  <c r="S1241" i="16"/>
  <c r="T1241" i="16"/>
  <c r="S1233" i="16"/>
  <c r="T1233" i="16"/>
  <c r="S1225" i="16"/>
  <c r="T1225" i="16"/>
  <c r="S1217" i="16"/>
  <c r="T1217" i="16"/>
  <c r="S1209" i="16"/>
  <c r="T1209" i="16"/>
  <c r="S1201" i="16"/>
  <c r="T1201" i="16"/>
  <c r="S1193" i="16"/>
  <c r="T1193" i="16"/>
  <c r="S1185" i="16"/>
  <c r="T1185" i="16"/>
  <c r="S1177" i="16"/>
  <c r="T1177" i="16"/>
  <c r="S1169" i="16"/>
  <c r="T1169" i="16"/>
  <c r="S1161" i="16"/>
  <c r="T1161" i="16"/>
  <c r="S1153" i="16"/>
  <c r="T1153" i="16"/>
  <c r="S1145" i="16"/>
  <c r="T1145" i="16"/>
  <c r="S1137" i="16"/>
  <c r="T1137" i="16"/>
  <c r="S1129" i="16"/>
  <c r="T1129" i="16"/>
  <c r="S1121" i="16"/>
  <c r="T1121" i="16"/>
  <c r="S1113" i="16"/>
  <c r="T1113" i="16"/>
  <c r="S1105" i="16"/>
  <c r="T1105" i="16"/>
  <c r="S1097" i="16"/>
  <c r="T1097" i="16"/>
  <c r="S1089" i="16"/>
  <c r="T1089" i="16"/>
  <c r="S1081" i="16"/>
  <c r="T1081" i="16"/>
  <c r="S1073" i="16"/>
  <c r="T1073" i="16"/>
  <c r="S1065" i="16"/>
  <c r="T1065" i="16"/>
  <c r="S1057" i="16"/>
  <c r="T1057" i="16"/>
  <c r="S1049" i="16"/>
  <c r="T1049" i="16"/>
  <c r="S1041" i="16"/>
  <c r="T1041" i="16"/>
  <c r="S1033" i="16"/>
  <c r="T1033" i="16"/>
  <c r="S1025" i="16"/>
  <c r="T1025" i="16"/>
  <c r="S1017" i="16"/>
  <c r="T1017" i="16"/>
  <c r="S1009" i="16"/>
  <c r="T1009" i="16"/>
  <c r="S1001" i="16"/>
  <c r="T1001" i="16"/>
  <c r="S993" i="16"/>
  <c r="T993" i="16"/>
  <c r="S985" i="16"/>
  <c r="T985" i="16"/>
  <c r="S977" i="16"/>
  <c r="T977" i="16"/>
  <c r="S969" i="16"/>
  <c r="T969" i="16"/>
  <c r="S961" i="16"/>
  <c r="T961" i="16"/>
  <c r="S953" i="16"/>
  <c r="T953" i="16"/>
  <c r="S945" i="16"/>
  <c r="T945" i="16"/>
  <c r="S937" i="16"/>
  <c r="T937" i="16"/>
  <c r="S929" i="16"/>
  <c r="T929" i="16"/>
  <c r="S921" i="16"/>
  <c r="T921" i="16"/>
  <c r="S913" i="16"/>
  <c r="T913" i="16"/>
  <c r="S905" i="16"/>
  <c r="T905" i="16"/>
  <c r="S897" i="16"/>
  <c r="T897" i="16"/>
  <c r="S889" i="16"/>
  <c r="T889" i="16"/>
  <c r="S881" i="16"/>
  <c r="T881" i="16"/>
  <c r="S873" i="16"/>
  <c r="T873" i="16"/>
  <c r="S865" i="16"/>
  <c r="T865" i="16"/>
  <c r="S857" i="16"/>
  <c r="T857" i="16"/>
  <c r="S849" i="16"/>
  <c r="T849" i="16"/>
  <c r="S841" i="16"/>
  <c r="T841" i="16"/>
  <c r="S833" i="16"/>
  <c r="T833" i="16"/>
  <c r="S825" i="16"/>
  <c r="T825" i="16"/>
  <c r="S817" i="16"/>
  <c r="T817" i="16"/>
  <c r="S809" i="16"/>
  <c r="T809" i="16"/>
  <c r="S801" i="16"/>
  <c r="T801" i="16"/>
  <c r="S793" i="16"/>
  <c r="T793" i="16"/>
  <c r="S785" i="16"/>
  <c r="T785" i="16"/>
  <c r="S777" i="16"/>
  <c r="T777" i="16"/>
  <c r="S769" i="16"/>
  <c r="T769" i="16"/>
  <c r="S761" i="16"/>
  <c r="T761" i="16"/>
  <c r="T753" i="16"/>
  <c r="S753" i="16"/>
  <c r="T745" i="16"/>
  <c r="S745" i="16"/>
  <c r="T737" i="16"/>
  <c r="S737" i="16"/>
  <c r="T729" i="16"/>
  <c r="S729" i="16"/>
  <c r="T721" i="16"/>
  <c r="S721" i="16"/>
  <c r="T713" i="16"/>
  <c r="S713" i="16"/>
  <c r="T705" i="16"/>
  <c r="S705" i="16"/>
  <c r="T697" i="16"/>
  <c r="S697" i="16"/>
  <c r="T689" i="16"/>
  <c r="S689" i="16"/>
  <c r="T681" i="16"/>
  <c r="S681" i="16"/>
  <c r="T673" i="16"/>
  <c r="S673" i="16"/>
  <c r="T665" i="16"/>
  <c r="S665" i="16"/>
  <c r="T657" i="16"/>
  <c r="S657" i="16"/>
  <c r="T649" i="16"/>
  <c r="S649" i="16"/>
  <c r="T641" i="16"/>
  <c r="S641" i="16"/>
  <c r="T633" i="16"/>
  <c r="S633" i="16"/>
  <c r="T625" i="16"/>
  <c r="S625" i="16"/>
  <c r="T617" i="16"/>
  <c r="S617" i="16"/>
  <c r="T609" i="16"/>
  <c r="S609" i="16"/>
  <c r="T601" i="16"/>
  <c r="S601" i="16"/>
  <c r="T593" i="16"/>
  <c r="S593" i="16"/>
  <c r="T585" i="16"/>
  <c r="S585" i="16"/>
  <c r="T577" i="16"/>
  <c r="S577" i="16"/>
  <c r="AB2009" i="16"/>
  <c r="AB1945" i="16"/>
  <c r="AB1897" i="16"/>
  <c r="AB1809" i="16"/>
  <c r="AB1681" i="16"/>
  <c r="AB1625" i="16"/>
  <c r="AB1253" i="16"/>
  <c r="AB1153" i="16"/>
  <c r="AB1089" i="16"/>
  <c r="AB2250" i="16"/>
  <c r="AB1812" i="16"/>
  <c r="S2040" i="16"/>
  <c r="T2040" i="16"/>
  <c r="S2032" i="16"/>
  <c r="T2032" i="16"/>
  <c r="S2024" i="16"/>
  <c r="T2024" i="16"/>
  <c r="S2016" i="16"/>
  <c r="T2016" i="16"/>
  <c r="S2008" i="16"/>
  <c r="T2008" i="16"/>
  <c r="S2000" i="16"/>
  <c r="T2000" i="16"/>
  <c r="S1992" i="16"/>
  <c r="T1992" i="16"/>
  <c r="S1984" i="16"/>
  <c r="T1984" i="16"/>
  <c r="S1976" i="16"/>
  <c r="T1976" i="16"/>
  <c r="S1968" i="16"/>
  <c r="T1968" i="16"/>
  <c r="S1960" i="16"/>
  <c r="T1960" i="16"/>
  <c r="S1952" i="16"/>
  <c r="T1952" i="16"/>
  <c r="S1944" i="16"/>
  <c r="T1944" i="16"/>
  <c r="S1936" i="16"/>
  <c r="T1936" i="16"/>
  <c r="S1928" i="16"/>
  <c r="T1928" i="16"/>
  <c r="S1920" i="16"/>
  <c r="T1920" i="16"/>
  <c r="S1912" i="16"/>
  <c r="T1912" i="16"/>
  <c r="S1904" i="16"/>
  <c r="T1904" i="16"/>
  <c r="S1896" i="16"/>
  <c r="T1896" i="16"/>
  <c r="S1888" i="16"/>
  <c r="T1888" i="16"/>
  <c r="S1880" i="16"/>
  <c r="T1880" i="16"/>
  <c r="S1872" i="16"/>
  <c r="T1872" i="16"/>
  <c r="S1864" i="16"/>
  <c r="T1864" i="16"/>
  <c r="S1856" i="16"/>
  <c r="T1856" i="16"/>
  <c r="S1848" i="16"/>
  <c r="T1848" i="16"/>
  <c r="S1840" i="16"/>
  <c r="T1840" i="16"/>
  <c r="S1832" i="16"/>
  <c r="T1832" i="16"/>
  <c r="S1824" i="16"/>
  <c r="T1824" i="16"/>
  <c r="S1816" i="16"/>
  <c r="T1816" i="16"/>
  <c r="S1808" i="16"/>
  <c r="T1808" i="16"/>
  <c r="S1800" i="16"/>
  <c r="T1800" i="16"/>
  <c r="S1792" i="16"/>
  <c r="T1792" i="16"/>
  <c r="S1784" i="16"/>
  <c r="T1784" i="16"/>
  <c r="S1776" i="16"/>
  <c r="T1776" i="16"/>
  <c r="S1768" i="16"/>
  <c r="T1768" i="16"/>
  <c r="S1760" i="16"/>
  <c r="T1760" i="16"/>
  <c r="S1752" i="16"/>
  <c r="T1752" i="16"/>
  <c r="S1744" i="16"/>
  <c r="T1744" i="16"/>
  <c r="S1736" i="16"/>
  <c r="T1736" i="16"/>
  <c r="S1728" i="16"/>
  <c r="T1728" i="16"/>
  <c r="S1720" i="16"/>
  <c r="T1720" i="16"/>
  <c r="S1712" i="16"/>
  <c r="T1712" i="16"/>
  <c r="S1704" i="16"/>
  <c r="T1704" i="16"/>
  <c r="S1696" i="16"/>
  <c r="T1696" i="16"/>
  <c r="S1688" i="16"/>
  <c r="T1688" i="16"/>
  <c r="S1680" i="16"/>
  <c r="T1680" i="16"/>
  <c r="S1672" i="16"/>
  <c r="T1672" i="16"/>
  <c r="S1664" i="16"/>
  <c r="T1664" i="16"/>
  <c r="S1656" i="16"/>
  <c r="T1656" i="16"/>
  <c r="S1648" i="16"/>
  <c r="T1648" i="16"/>
  <c r="S1640" i="16"/>
  <c r="T1640" i="16"/>
  <c r="S1632" i="16"/>
  <c r="T1632" i="16"/>
  <c r="S1624" i="16"/>
  <c r="T1624" i="16"/>
  <c r="S1616" i="16"/>
  <c r="T1616" i="16"/>
  <c r="S1608" i="16"/>
  <c r="T1608" i="16"/>
  <c r="S1600" i="16"/>
  <c r="T1600" i="16"/>
  <c r="S1592" i="16"/>
  <c r="T1592" i="16"/>
  <c r="S1584" i="16"/>
  <c r="T1584" i="16"/>
  <c r="S1576" i="16"/>
  <c r="T1576" i="16"/>
  <c r="S1568" i="16"/>
  <c r="T1568" i="16"/>
  <c r="S1560" i="16"/>
  <c r="T1560" i="16"/>
  <c r="S1552" i="16"/>
  <c r="T1552" i="16"/>
  <c r="S1544" i="16"/>
  <c r="T1544" i="16"/>
  <c r="S1536" i="16"/>
  <c r="T1536" i="16"/>
  <c r="S1528" i="16"/>
  <c r="T1528" i="16"/>
  <c r="S1520" i="16"/>
  <c r="T1520" i="16"/>
  <c r="S1512" i="16"/>
  <c r="T1512" i="16"/>
  <c r="S1504" i="16"/>
  <c r="T1504" i="16"/>
  <c r="S1496" i="16"/>
  <c r="T1496" i="16"/>
  <c r="S1488" i="16"/>
  <c r="T1488" i="16"/>
  <c r="S1480" i="16"/>
  <c r="T1480" i="16"/>
  <c r="S1472" i="16"/>
  <c r="T1472" i="16"/>
  <c r="T1464" i="16"/>
  <c r="S1464" i="16"/>
  <c r="T1456" i="16"/>
  <c r="S1456" i="16"/>
  <c r="S1448" i="16"/>
  <c r="T1448" i="16"/>
  <c r="S1440" i="16"/>
  <c r="T1440" i="16"/>
  <c r="S1432" i="16"/>
  <c r="T1432" i="16"/>
  <c r="T1424" i="16"/>
  <c r="S1424" i="16"/>
  <c r="S1416" i="16"/>
  <c r="T1416" i="16"/>
  <c r="S1408" i="16"/>
  <c r="T1408" i="16"/>
  <c r="S1400" i="16"/>
  <c r="T1400" i="16"/>
  <c r="T1392" i="16"/>
  <c r="S1392" i="16"/>
  <c r="S1384" i="16"/>
  <c r="T1384" i="16"/>
  <c r="S1376" i="16"/>
  <c r="T1376" i="16"/>
  <c r="S1368" i="16"/>
  <c r="T1368" i="16"/>
  <c r="T1360" i="16"/>
  <c r="S1360" i="16"/>
  <c r="S1352" i="16"/>
  <c r="T1352" i="16"/>
  <c r="S1344" i="16"/>
  <c r="T1344" i="16"/>
  <c r="S1336" i="16"/>
  <c r="T1336" i="16"/>
  <c r="T1328" i="16"/>
  <c r="S1328" i="16"/>
  <c r="S1320" i="16"/>
  <c r="T1320" i="16"/>
  <c r="S1312" i="16"/>
  <c r="T1312" i="16"/>
  <c r="S1304" i="16"/>
  <c r="T1304" i="16"/>
  <c r="T1296" i="16"/>
  <c r="S1296" i="16"/>
  <c r="S1288" i="16"/>
  <c r="T1288" i="16"/>
  <c r="T1280" i="16"/>
  <c r="S1280" i="16"/>
  <c r="S1272" i="16"/>
  <c r="T1272" i="16"/>
  <c r="T1264" i="16"/>
  <c r="S1264" i="16"/>
  <c r="T1256" i="16"/>
  <c r="S1256" i="16"/>
  <c r="T1248" i="16"/>
  <c r="S1248" i="16"/>
  <c r="T1240" i="16"/>
  <c r="S1240" i="16"/>
  <c r="T1232" i="16"/>
  <c r="S1232" i="16"/>
  <c r="T1224" i="16"/>
  <c r="S1224" i="16"/>
  <c r="T1216" i="16"/>
  <c r="S1216" i="16"/>
  <c r="T1208" i="16"/>
  <c r="S1208" i="16"/>
  <c r="T1200" i="16"/>
  <c r="S1200" i="16"/>
  <c r="T1192" i="16"/>
  <c r="S1192" i="16"/>
  <c r="T1184" i="16"/>
  <c r="S1184" i="16"/>
  <c r="T1176" i="16"/>
  <c r="S1176" i="16"/>
  <c r="T1168" i="16"/>
  <c r="S1168" i="16"/>
  <c r="T1160" i="16"/>
  <c r="S1160" i="16"/>
  <c r="T1152" i="16"/>
  <c r="S1152" i="16"/>
  <c r="T1144" i="16"/>
  <c r="S1144" i="16"/>
  <c r="T1136" i="16"/>
  <c r="S1136" i="16"/>
  <c r="T1128" i="16"/>
  <c r="S1128" i="16"/>
  <c r="T1120" i="16"/>
  <c r="S1120" i="16"/>
  <c r="T1112" i="16"/>
  <c r="S1112" i="16"/>
  <c r="T1104" i="16"/>
  <c r="S1104" i="16"/>
  <c r="T1096" i="16"/>
  <c r="S1096" i="16"/>
  <c r="T1088" i="16"/>
  <c r="S1088" i="16"/>
  <c r="T1080" i="16"/>
  <c r="S1080" i="16"/>
  <c r="T1072" i="16"/>
  <c r="S1072" i="16"/>
  <c r="T1064" i="16"/>
  <c r="S1064" i="16"/>
  <c r="T1056" i="16"/>
  <c r="S1056" i="16"/>
  <c r="T1048" i="16"/>
  <c r="S1048" i="16"/>
  <c r="T1040" i="16"/>
  <c r="S1040" i="16"/>
  <c r="T1032" i="16"/>
  <c r="S1032" i="16"/>
  <c r="T1024" i="16"/>
  <c r="S1024" i="16"/>
  <c r="T1016" i="16"/>
  <c r="S1016" i="16"/>
  <c r="T1008" i="16"/>
  <c r="S1008" i="16"/>
  <c r="T1000" i="16"/>
  <c r="S1000" i="16"/>
  <c r="T992" i="16"/>
  <c r="S992" i="16"/>
  <c r="T984" i="16"/>
  <c r="S984" i="16"/>
  <c r="T976" i="16"/>
  <c r="S976" i="16"/>
  <c r="T968" i="16"/>
  <c r="S968" i="16"/>
  <c r="T960" i="16"/>
  <c r="S960" i="16"/>
  <c r="T952" i="16"/>
  <c r="S952" i="16"/>
  <c r="T944" i="16"/>
  <c r="S944" i="16"/>
  <c r="T936" i="16"/>
  <c r="S936" i="16"/>
  <c r="T928" i="16"/>
  <c r="S928" i="16"/>
  <c r="T920" i="16"/>
  <c r="S920" i="16"/>
  <c r="T912" i="16"/>
  <c r="S912" i="16"/>
  <c r="T904" i="16"/>
  <c r="S904" i="16"/>
  <c r="T896" i="16"/>
  <c r="S896" i="16"/>
  <c r="T888" i="16"/>
  <c r="S888" i="16"/>
  <c r="T880" i="16"/>
  <c r="S880" i="16"/>
  <c r="T872" i="16"/>
  <c r="S872" i="16"/>
  <c r="T864" i="16"/>
  <c r="S864" i="16"/>
  <c r="T856" i="16"/>
  <c r="S856" i="16"/>
  <c r="T848" i="16"/>
  <c r="S848" i="16"/>
  <c r="T840" i="16"/>
  <c r="S840" i="16"/>
  <c r="T832" i="16"/>
  <c r="S832" i="16"/>
  <c r="T824" i="16"/>
  <c r="S824" i="16"/>
  <c r="T816" i="16"/>
  <c r="S816" i="16"/>
  <c r="T808" i="16"/>
  <c r="S808" i="16"/>
  <c r="T800" i="16"/>
  <c r="S800" i="16"/>
  <c r="T792" i="16"/>
  <c r="S792" i="16"/>
  <c r="T784" i="16"/>
  <c r="S784" i="16"/>
  <c r="T776" i="16"/>
  <c r="S776" i="16"/>
  <c r="T768" i="16"/>
  <c r="S768" i="16"/>
  <c r="T760" i="16"/>
  <c r="S760" i="16"/>
  <c r="S752" i="16"/>
  <c r="T752" i="16"/>
  <c r="S744" i="16"/>
  <c r="T744" i="16"/>
  <c r="S736" i="16"/>
  <c r="T736" i="16"/>
  <c r="S728" i="16"/>
  <c r="T728" i="16"/>
  <c r="S720" i="16"/>
  <c r="T720" i="16"/>
  <c r="S712" i="16"/>
  <c r="T712" i="16"/>
  <c r="S704" i="16"/>
  <c r="T704" i="16"/>
  <c r="S696" i="16"/>
  <c r="T696" i="16"/>
  <c r="S688" i="16"/>
  <c r="T688" i="16"/>
  <c r="S680" i="16"/>
  <c r="T680" i="16"/>
  <c r="S672" i="16"/>
  <c r="T672" i="16"/>
  <c r="S664" i="16"/>
  <c r="T664" i="16"/>
  <c r="S656" i="16"/>
  <c r="T656" i="16"/>
  <c r="S648" i="16"/>
  <c r="T648" i="16"/>
  <c r="S640" i="16"/>
  <c r="T640" i="16"/>
  <c r="S632" i="16"/>
  <c r="T632" i="16"/>
  <c r="S624" i="16"/>
  <c r="T624" i="16"/>
  <c r="S616" i="16"/>
  <c r="T616" i="16"/>
  <c r="S608" i="16"/>
  <c r="T608" i="16"/>
  <c r="S600" i="16"/>
  <c r="T600" i="16"/>
  <c r="S592" i="16"/>
  <c r="T592" i="16"/>
  <c r="S584" i="16"/>
  <c r="T584" i="16"/>
  <c r="S576" i="16"/>
  <c r="T576" i="16"/>
  <c r="AB2171" i="16"/>
  <c r="AB2083" i="16"/>
  <c r="AB2008" i="16"/>
  <c r="AB1993" i="16"/>
  <c r="AB1969" i="16"/>
  <c r="AB1944" i="16"/>
  <c r="AB1881" i="16"/>
  <c r="AB1841" i="16"/>
  <c r="AB1808" i="16"/>
  <c r="AB1680" i="16"/>
  <c r="AB1664" i="16"/>
  <c r="AB1624" i="16"/>
  <c r="AB1553" i="16"/>
  <c r="AB1529" i="16"/>
  <c r="AB1465" i="16"/>
  <c r="AB1433" i="16"/>
  <c r="AB1417" i="16"/>
  <c r="AB1401" i="16"/>
  <c r="AB1384" i="16"/>
  <c r="AB1344" i="16"/>
  <c r="AB1169" i="16"/>
  <c r="AB1152" i="16"/>
  <c r="AB1105" i="16"/>
  <c r="AB1088" i="16"/>
  <c r="AB1057" i="16"/>
  <c r="AB904" i="16"/>
  <c r="AB648" i="16"/>
  <c r="AB1524" i="16"/>
  <c r="V1524" i="16"/>
  <c r="AB1370" i="16"/>
  <c r="AB1363" i="16"/>
  <c r="AB1071" i="16"/>
  <c r="AB1027" i="16"/>
  <c r="V1027" i="16"/>
  <c r="E1027" i="16" s="1"/>
  <c r="X1027" i="16" s="1"/>
  <c r="AB1017" i="16"/>
  <c r="AB1011" i="16"/>
  <c r="V1011" i="16"/>
  <c r="AB1001" i="16"/>
  <c r="AB995" i="16"/>
  <c r="V995" i="16"/>
  <c r="AB985" i="16"/>
  <c r="AB979" i="16"/>
  <c r="V979" i="16"/>
  <c r="F979" i="16" s="1"/>
  <c r="AB963" i="16"/>
  <c r="V963" i="16"/>
  <c r="AB953" i="16"/>
  <c r="AB947" i="16"/>
  <c r="V947" i="16"/>
  <c r="I947" i="16" s="1"/>
  <c r="AB937" i="16"/>
  <c r="AB931" i="16"/>
  <c r="V931" i="16"/>
  <c r="I931" i="16" s="1"/>
  <c r="AB915" i="16"/>
  <c r="V915" i="16"/>
  <c r="J915" i="16" s="1"/>
  <c r="AB899" i="16"/>
  <c r="V899" i="16"/>
  <c r="AB883" i="16"/>
  <c r="V883" i="16"/>
  <c r="H883" i="16" s="1"/>
  <c r="AB867" i="16"/>
  <c r="V867" i="16"/>
  <c r="H867" i="16" s="1"/>
  <c r="AB819" i="16"/>
  <c r="V819" i="16"/>
  <c r="AB803" i="16"/>
  <c r="V803" i="16"/>
  <c r="G803" i="16" s="1"/>
  <c r="AB787" i="16"/>
  <c r="V787" i="16"/>
  <c r="J787" i="16" s="1"/>
  <c r="AB771" i="16"/>
  <c r="V771" i="16"/>
  <c r="J771" i="16" s="1"/>
  <c r="AB755" i="16"/>
  <c r="V755" i="16"/>
  <c r="R755" i="16" s="1"/>
  <c r="AB739" i="16"/>
  <c r="V739" i="16"/>
  <c r="E739" i="16" s="1"/>
  <c r="X739" i="16" s="1"/>
  <c r="AB723" i="16"/>
  <c r="V723" i="16"/>
  <c r="F723" i="16" s="1"/>
  <c r="AB707" i="16"/>
  <c r="V707" i="16"/>
  <c r="I707" i="16" s="1"/>
  <c r="AB691" i="16"/>
  <c r="V691" i="16"/>
  <c r="I691" i="16" s="1"/>
  <c r="AB675" i="16"/>
  <c r="V675" i="16"/>
  <c r="E675" i="16" s="1"/>
  <c r="X675" i="16" s="1"/>
  <c r="AB659" i="16"/>
  <c r="V659" i="16"/>
  <c r="E659" i="16" s="1"/>
  <c r="X659" i="16" s="1"/>
  <c r="AB643" i="16"/>
  <c r="V643" i="16"/>
  <c r="G643" i="16" s="1"/>
  <c r="AB611" i="16"/>
  <c r="V611" i="16"/>
  <c r="AB579" i="16"/>
  <c r="V579" i="16"/>
  <c r="H579" i="16" s="1"/>
  <c r="S1495" i="16"/>
  <c r="T1495" i="16"/>
  <c r="S1487" i="16"/>
  <c r="T1487" i="16"/>
  <c r="S1479" i="16"/>
  <c r="T1479" i="16"/>
  <c r="S1471" i="16"/>
  <c r="T1471" i="16"/>
  <c r="S1463" i="16"/>
  <c r="T1463" i="16"/>
  <c r="S1455" i="16"/>
  <c r="T1455" i="16"/>
  <c r="S1447" i="16"/>
  <c r="T1447" i="16"/>
  <c r="S1439" i="16"/>
  <c r="T1439" i="16"/>
  <c r="S1431" i="16"/>
  <c r="T1431" i="16"/>
  <c r="S1423" i="16"/>
  <c r="T1423" i="16"/>
  <c r="S1415" i="16"/>
  <c r="T1415" i="16"/>
  <c r="S1407" i="16"/>
  <c r="T1407" i="16"/>
  <c r="S1399" i="16"/>
  <c r="T1399" i="16"/>
  <c r="S1391" i="16"/>
  <c r="T1391" i="16"/>
  <c r="S1383" i="16"/>
  <c r="T1383" i="16"/>
  <c r="S1375" i="16"/>
  <c r="T1375" i="16"/>
  <c r="S1367" i="16"/>
  <c r="T1367" i="16"/>
  <c r="S1359" i="16"/>
  <c r="T1359" i="16"/>
  <c r="S1351" i="16"/>
  <c r="T1351" i="16"/>
  <c r="S1343" i="16"/>
  <c r="T1343" i="16"/>
  <c r="S1335" i="16"/>
  <c r="T1335" i="16"/>
  <c r="S1327" i="16"/>
  <c r="T1327" i="16"/>
  <c r="S1319" i="16"/>
  <c r="T1319" i="16"/>
  <c r="S1311" i="16"/>
  <c r="T1311" i="16"/>
  <c r="S1303" i="16"/>
  <c r="T1303" i="16"/>
  <c r="T1295" i="16"/>
  <c r="S1295" i="16"/>
  <c r="T1287" i="16"/>
  <c r="S1287" i="16"/>
  <c r="T1279" i="16"/>
  <c r="S1279" i="16"/>
  <c r="T1271" i="16"/>
  <c r="S1271" i="16"/>
  <c r="S1263" i="16"/>
  <c r="T1263" i="16"/>
  <c r="S1255" i="16"/>
  <c r="T1255" i="16"/>
  <c r="S1247" i="16"/>
  <c r="T1247" i="16"/>
  <c r="S1239" i="16"/>
  <c r="T1239" i="16"/>
  <c r="S1231" i="16"/>
  <c r="T1231" i="16"/>
  <c r="S1223" i="16"/>
  <c r="T1223" i="16"/>
  <c r="S1215" i="16"/>
  <c r="T1215" i="16"/>
  <c r="S1207" i="16"/>
  <c r="T1207" i="16"/>
  <c r="S1199" i="16"/>
  <c r="T1199" i="16"/>
  <c r="S1191" i="16"/>
  <c r="T1191" i="16"/>
  <c r="S1183" i="16"/>
  <c r="T1183" i="16"/>
  <c r="S1175" i="16"/>
  <c r="T1175" i="16"/>
  <c r="S1167" i="16"/>
  <c r="T1167" i="16"/>
  <c r="S1159" i="16"/>
  <c r="T1159" i="16"/>
  <c r="S1151" i="16"/>
  <c r="T1151" i="16"/>
  <c r="S1143" i="16"/>
  <c r="T1143" i="16"/>
  <c r="S1135" i="16"/>
  <c r="T1135" i="16"/>
  <c r="S1127" i="16"/>
  <c r="T1127" i="16"/>
  <c r="S1119" i="16"/>
  <c r="T1119" i="16"/>
  <c r="S1111" i="16"/>
  <c r="T1111" i="16"/>
  <c r="S1103" i="16"/>
  <c r="T1103" i="16"/>
  <c r="S1095" i="16"/>
  <c r="T1095" i="16"/>
  <c r="S1087" i="16"/>
  <c r="T1087" i="16"/>
  <c r="S1079" i="16"/>
  <c r="T1079" i="16"/>
  <c r="S1071" i="16"/>
  <c r="T1071" i="16"/>
  <c r="S1063" i="16"/>
  <c r="T1063" i="16"/>
  <c r="S1055" i="16"/>
  <c r="T1055" i="16"/>
  <c r="S1047" i="16"/>
  <c r="T1047" i="16"/>
  <c r="S1039" i="16"/>
  <c r="T1039" i="16"/>
  <c r="S1031" i="16"/>
  <c r="T1031" i="16"/>
  <c r="S1023" i="16"/>
  <c r="T1023" i="16"/>
  <c r="S1015" i="16"/>
  <c r="T1015" i="16"/>
  <c r="S1007" i="16"/>
  <c r="T1007" i="16"/>
  <c r="S999" i="16"/>
  <c r="T999" i="16"/>
  <c r="S991" i="16"/>
  <c r="T991" i="16"/>
  <c r="S983" i="16"/>
  <c r="T983" i="16"/>
  <c r="S975" i="16"/>
  <c r="T975" i="16"/>
  <c r="S967" i="16"/>
  <c r="T967" i="16"/>
  <c r="S959" i="16"/>
  <c r="T959" i="16"/>
  <c r="S951" i="16"/>
  <c r="T951" i="16"/>
  <c r="S943" i="16"/>
  <c r="T943" i="16"/>
  <c r="S935" i="16"/>
  <c r="T935" i="16"/>
  <c r="S927" i="16"/>
  <c r="T927" i="16"/>
  <c r="S919" i="16"/>
  <c r="T919" i="16"/>
  <c r="S911" i="16"/>
  <c r="T911" i="16"/>
  <c r="S903" i="16"/>
  <c r="T903" i="16"/>
  <c r="S895" i="16"/>
  <c r="T895" i="16"/>
  <c r="S887" i="16"/>
  <c r="T887" i="16"/>
  <c r="S879" i="16"/>
  <c r="T879" i="16"/>
  <c r="S871" i="16"/>
  <c r="T871" i="16"/>
  <c r="S863" i="16"/>
  <c r="T863" i="16"/>
  <c r="S855" i="16"/>
  <c r="T855" i="16"/>
  <c r="S847" i="16"/>
  <c r="T847" i="16"/>
  <c r="S839" i="16"/>
  <c r="T839" i="16"/>
  <c r="S831" i="16"/>
  <c r="T831" i="16"/>
  <c r="S823" i="16"/>
  <c r="T823" i="16"/>
  <c r="S815" i="16"/>
  <c r="T815" i="16"/>
  <c r="S807" i="16"/>
  <c r="T807" i="16"/>
  <c r="S799" i="16"/>
  <c r="T799" i="16"/>
  <c r="S791" i="16"/>
  <c r="T791" i="16"/>
  <c r="S783" i="16"/>
  <c r="T783" i="16"/>
  <c r="S775" i="16"/>
  <c r="T775" i="16"/>
  <c r="S767" i="16"/>
  <c r="T767" i="16"/>
  <c r="S759" i="16"/>
  <c r="T759" i="16"/>
  <c r="S751" i="16"/>
  <c r="T751" i="16"/>
  <c r="S743" i="16"/>
  <c r="T743" i="16"/>
  <c r="S735" i="16"/>
  <c r="T735" i="16"/>
  <c r="S727" i="16"/>
  <c r="T727" i="16"/>
  <c r="S719" i="16"/>
  <c r="T719" i="16"/>
  <c r="S711" i="16"/>
  <c r="T711" i="16"/>
  <c r="S703" i="16"/>
  <c r="T703" i="16"/>
  <c r="S695" i="16"/>
  <c r="T695" i="16"/>
  <c r="S687" i="16"/>
  <c r="T687" i="16"/>
  <c r="S679" i="16"/>
  <c r="T679" i="16"/>
  <c r="S671" i="16"/>
  <c r="T671" i="16"/>
  <c r="S663" i="16"/>
  <c r="T663" i="16"/>
  <c r="S655" i="16"/>
  <c r="T655" i="16"/>
  <c r="S647" i="16"/>
  <c r="T647" i="16"/>
  <c r="S639" i="16"/>
  <c r="T639" i="16"/>
  <c r="S631" i="16"/>
  <c r="T631" i="16"/>
  <c r="S623" i="16"/>
  <c r="T623" i="16"/>
  <c r="S615" i="16"/>
  <c r="T615" i="16"/>
  <c r="S607" i="16"/>
  <c r="T607" i="16"/>
  <c r="S599" i="16"/>
  <c r="T599" i="16"/>
  <c r="S591" i="16"/>
  <c r="T591" i="16"/>
  <c r="S583" i="16"/>
  <c r="T583" i="16"/>
  <c r="S575" i="16"/>
  <c r="T575" i="16"/>
  <c r="AB1992" i="16"/>
  <c r="AB1968" i="16"/>
  <c r="AB1929" i="16"/>
  <c r="AB1905" i="16"/>
  <c r="AB1880" i="16"/>
  <c r="AB1865" i="16"/>
  <c r="AB1840" i="16"/>
  <c r="AB1817" i="16"/>
  <c r="AB1777" i="16"/>
  <c r="AB1761" i="16"/>
  <c r="AB1737" i="16"/>
  <c r="AB1713" i="16"/>
  <c r="AB1593" i="16"/>
  <c r="AB1577" i="16"/>
  <c r="AB1552" i="16"/>
  <c r="AB1537" i="16"/>
  <c r="AB1528" i="16"/>
  <c r="AB1488" i="16"/>
  <c r="AB1473" i="16"/>
  <c r="AB1464" i="16"/>
  <c r="AB1449" i="16"/>
  <c r="AB1432" i="16"/>
  <c r="AB1361" i="16"/>
  <c r="AB1328" i="16"/>
  <c r="AB1289" i="16"/>
  <c r="AB1249" i="16"/>
  <c r="AB1225" i="16"/>
  <c r="AB1168" i="16"/>
  <c r="AB1129" i="16"/>
  <c r="AB1104" i="16"/>
  <c r="AB1056" i="16"/>
  <c r="AB1024" i="16"/>
  <c r="AB1008" i="16"/>
  <c r="AB992" i="16"/>
  <c r="AB976" i="16"/>
  <c r="AB903" i="16"/>
  <c r="AB888" i="16"/>
  <c r="AB872" i="16"/>
  <c r="AB856" i="16"/>
  <c r="AB768" i="16"/>
  <c r="AB752" i="16"/>
  <c r="AB736" i="16"/>
  <c r="AB720" i="16"/>
  <c r="AB647" i="16"/>
  <c r="AB632" i="16"/>
  <c r="AB616" i="16"/>
  <c r="AB600" i="16"/>
  <c r="AB2501" i="16"/>
  <c r="AB2495" i="16"/>
  <c r="AB2463" i="16"/>
  <c r="AB2122" i="16"/>
  <c r="AB1620" i="16"/>
  <c r="V1620" i="16"/>
  <c r="H1620" i="16" s="1"/>
  <c r="AB2314" i="16"/>
  <c r="AB1626" i="16"/>
  <c r="V1626" i="16"/>
  <c r="H1626" i="16" s="1"/>
  <c r="AB1021" i="16"/>
  <c r="AB1015" i="16"/>
  <c r="V1015" i="16"/>
  <c r="J1015" i="16" s="1"/>
  <c r="AB1005" i="16"/>
  <c r="AB999" i="16"/>
  <c r="V999" i="16"/>
  <c r="E999" i="16" s="1"/>
  <c r="X999" i="16" s="1"/>
  <c r="AB989" i="16"/>
  <c r="AB983" i="16"/>
  <c r="V983" i="16"/>
  <c r="AB973" i="16"/>
  <c r="AB957" i="16"/>
  <c r="AB951" i="16"/>
  <c r="V951" i="16"/>
  <c r="AB941" i="16"/>
  <c r="AB935" i="16"/>
  <c r="V935" i="16"/>
  <c r="J935" i="16" s="1"/>
  <c r="AB919" i="16"/>
  <c r="V919" i="16"/>
  <c r="AB887" i="16"/>
  <c r="V887" i="16"/>
  <c r="I887" i="16" s="1"/>
  <c r="AB871" i="16"/>
  <c r="V871" i="16"/>
  <c r="H871" i="16" s="1"/>
  <c r="AB855" i="16"/>
  <c r="V855" i="16"/>
  <c r="G855" i="16" s="1"/>
  <c r="AB823" i="16"/>
  <c r="V823" i="16"/>
  <c r="J823" i="16" s="1"/>
  <c r="AB807" i="16"/>
  <c r="V807" i="16"/>
  <c r="H807" i="16" s="1"/>
  <c r="AB791" i="16"/>
  <c r="V791" i="16"/>
  <c r="AB759" i="16"/>
  <c r="V759" i="16"/>
  <c r="G759" i="16" s="1"/>
  <c r="AB743" i="16"/>
  <c r="V743" i="16"/>
  <c r="AB727" i="16"/>
  <c r="V727" i="16"/>
  <c r="J727" i="16" s="1"/>
  <c r="AB695" i="16"/>
  <c r="V695" i="16"/>
  <c r="H695" i="16" s="1"/>
  <c r="AB679" i="16"/>
  <c r="V679" i="16"/>
  <c r="F679" i="16" s="1"/>
  <c r="AB663" i="16"/>
  <c r="V663" i="16"/>
  <c r="J663" i="16" s="1"/>
  <c r="AB615" i="16"/>
  <c r="V615" i="16"/>
  <c r="R615" i="16" s="1"/>
  <c r="AB599" i="16"/>
  <c r="V599" i="16"/>
  <c r="H599" i="16" s="1"/>
  <c r="S2501" i="16"/>
  <c r="T2501" i="16"/>
  <c r="S2493" i="16"/>
  <c r="T2493" i="16"/>
  <c r="S2485" i="16"/>
  <c r="T2485" i="16"/>
  <c r="S2477" i="16"/>
  <c r="T2477" i="16"/>
  <c r="S2469" i="16"/>
  <c r="T2469" i="16"/>
  <c r="S2461" i="16"/>
  <c r="T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S2061" i="16"/>
  <c r="T2061" i="16"/>
  <c r="S2053" i="16"/>
  <c r="T2053" i="16"/>
  <c r="S2045" i="16"/>
  <c r="T2045" i="16"/>
  <c r="S2037" i="16"/>
  <c r="T2037" i="16"/>
  <c r="S2029" i="16"/>
  <c r="T2029" i="16"/>
  <c r="S2021" i="16"/>
  <c r="T2021" i="16"/>
  <c r="S2013" i="16"/>
  <c r="T2013" i="16"/>
  <c r="S2005" i="16"/>
  <c r="T2005" i="16"/>
  <c r="S1997" i="16"/>
  <c r="T1997" i="16"/>
  <c r="S1989" i="16"/>
  <c r="T1989" i="16"/>
  <c r="S1981" i="16"/>
  <c r="T1981" i="16"/>
  <c r="S1973" i="16"/>
  <c r="T1973" i="16"/>
  <c r="S1965" i="16"/>
  <c r="T1965" i="16"/>
  <c r="S1957" i="16"/>
  <c r="T1957" i="16"/>
  <c r="S1949" i="16"/>
  <c r="T1949" i="16"/>
  <c r="S1941" i="16"/>
  <c r="T1941" i="16"/>
  <c r="S1933" i="16"/>
  <c r="T1933" i="16"/>
  <c r="S1925" i="16"/>
  <c r="T1925" i="16"/>
  <c r="T1917" i="16"/>
  <c r="S1917" i="16"/>
  <c r="S1909" i="16"/>
  <c r="T1909" i="16"/>
  <c r="S1901" i="16"/>
  <c r="T1901" i="16"/>
  <c r="S1893" i="16"/>
  <c r="T1893" i="16"/>
  <c r="T1885" i="16"/>
  <c r="S1885" i="16"/>
  <c r="S1877" i="16"/>
  <c r="T1877" i="16"/>
  <c r="S1869" i="16"/>
  <c r="T1869" i="16"/>
  <c r="S1861" i="16"/>
  <c r="T1861" i="16"/>
  <c r="T1853" i="16"/>
  <c r="S1853" i="16"/>
  <c r="S1845" i="16"/>
  <c r="T1845" i="16"/>
  <c r="S1837" i="16"/>
  <c r="T1837" i="16"/>
  <c r="S1829" i="16"/>
  <c r="T1829" i="16"/>
  <c r="T1821" i="16"/>
  <c r="S1821" i="16"/>
  <c r="S1813" i="16"/>
  <c r="T1813" i="16"/>
  <c r="S1805" i="16"/>
  <c r="T1805" i="16"/>
  <c r="S1797" i="16"/>
  <c r="T1797" i="16"/>
  <c r="T1789" i="16"/>
  <c r="S1789" i="16"/>
  <c r="S1781" i="16"/>
  <c r="T1781" i="16"/>
  <c r="S1773" i="16"/>
  <c r="T1773" i="16"/>
  <c r="S1765" i="16"/>
  <c r="T1765" i="16"/>
  <c r="T1757" i="16"/>
  <c r="S1757" i="16"/>
  <c r="S1749" i="16"/>
  <c r="T1749" i="16"/>
  <c r="S1741" i="16"/>
  <c r="T1741" i="16"/>
  <c r="S1733" i="16"/>
  <c r="T1733" i="16"/>
  <c r="T1725" i="16"/>
  <c r="S1725" i="16"/>
  <c r="S1717" i="16"/>
  <c r="T1717" i="16"/>
  <c r="S1709" i="16"/>
  <c r="T1709" i="16"/>
  <c r="S1701" i="16"/>
  <c r="T1701" i="16"/>
  <c r="T1693" i="16"/>
  <c r="S1693" i="16"/>
  <c r="S1685" i="16"/>
  <c r="T1685" i="16"/>
  <c r="T1677" i="16"/>
  <c r="S1677" i="16"/>
  <c r="T1669" i="16"/>
  <c r="S1669" i="16"/>
  <c r="T1661" i="16"/>
  <c r="S1661" i="16"/>
  <c r="T1653" i="16"/>
  <c r="S1653" i="16"/>
  <c r="T1645" i="16"/>
  <c r="S1645" i="16"/>
  <c r="T1637" i="16"/>
  <c r="S1637" i="16"/>
  <c r="T1629" i="16"/>
  <c r="S1629" i="16"/>
  <c r="T1621" i="16"/>
  <c r="S1621" i="16"/>
  <c r="T1613" i="16"/>
  <c r="S1613" i="16"/>
  <c r="T1605" i="16"/>
  <c r="S1605" i="16"/>
  <c r="T1597" i="16"/>
  <c r="S1597" i="16"/>
  <c r="T1589" i="16"/>
  <c r="S1589" i="16"/>
  <c r="T1581" i="16"/>
  <c r="S1581" i="16"/>
  <c r="T1573" i="16"/>
  <c r="S1573" i="16"/>
  <c r="T1565" i="16"/>
  <c r="S1565" i="16"/>
  <c r="T1557" i="16"/>
  <c r="S1557" i="16"/>
  <c r="T1549" i="16"/>
  <c r="S1549" i="16"/>
  <c r="T1541" i="16"/>
  <c r="S1541" i="16"/>
  <c r="T1533" i="16"/>
  <c r="S1533" i="16"/>
  <c r="T1525" i="16"/>
  <c r="S1525" i="16"/>
  <c r="T1517" i="16"/>
  <c r="S1517" i="16"/>
  <c r="T1509" i="16"/>
  <c r="S1509" i="16"/>
  <c r="T1501" i="16"/>
  <c r="S1501" i="16"/>
  <c r="T1493" i="16"/>
  <c r="S1493" i="16"/>
  <c r="T1485" i="16"/>
  <c r="S1485" i="16"/>
  <c r="T1477" i="16"/>
  <c r="S1477" i="16"/>
  <c r="T1469" i="16"/>
  <c r="S1469" i="16"/>
  <c r="T1461" i="16"/>
  <c r="S1461" i="16"/>
  <c r="T1453" i="16"/>
  <c r="S1453" i="16"/>
  <c r="T1445" i="16"/>
  <c r="S1445" i="16"/>
  <c r="T1437" i="16"/>
  <c r="S1437" i="16"/>
  <c r="T1429" i="16"/>
  <c r="S1429" i="16"/>
  <c r="T1421" i="16"/>
  <c r="S1421" i="16"/>
  <c r="T1413" i="16"/>
  <c r="S1413" i="16"/>
  <c r="T1405" i="16"/>
  <c r="S1405" i="16"/>
  <c r="T1397" i="16"/>
  <c r="S1397" i="16"/>
  <c r="T1389" i="16"/>
  <c r="S1389" i="16"/>
  <c r="T1381" i="16"/>
  <c r="S1381" i="16"/>
  <c r="T1373" i="16"/>
  <c r="S1373" i="16"/>
  <c r="T1365" i="16"/>
  <c r="S1365" i="16"/>
  <c r="T1357" i="16"/>
  <c r="S1357" i="16"/>
  <c r="T1349" i="16"/>
  <c r="S1349" i="16"/>
  <c r="T1341" i="16"/>
  <c r="S1341" i="16"/>
  <c r="T1333" i="16"/>
  <c r="S1333" i="16"/>
  <c r="T1325" i="16"/>
  <c r="S1325" i="16"/>
  <c r="T1317" i="16"/>
  <c r="S1317" i="16"/>
  <c r="T1309" i="16"/>
  <c r="S1309" i="16"/>
  <c r="T1301" i="16"/>
  <c r="S1301" i="16"/>
  <c r="S1293" i="16"/>
  <c r="T1293" i="16"/>
  <c r="S1285" i="16"/>
  <c r="T1285" i="16"/>
  <c r="S1277" i="16"/>
  <c r="T1277" i="16"/>
  <c r="S1269" i="16"/>
  <c r="T1269" i="16"/>
  <c r="S1261" i="16"/>
  <c r="T1261" i="16"/>
  <c r="S1253" i="16"/>
  <c r="T1253" i="16"/>
  <c r="S1245" i="16"/>
  <c r="T1245" i="16"/>
  <c r="S1237" i="16"/>
  <c r="T1237" i="16"/>
  <c r="S1229" i="16"/>
  <c r="T1229" i="16"/>
  <c r="S1221" i="16"/>
  <c r="T1221" i="16"/>
  <c r="S1213" i="16"/>
  <c r="T1213" i="16"/>
  <c r="S1205" i="16"/>
  <c r="T1205" i="16"/>
  <c r="S1197" i="16"/>
  <c r="T1197" i="16"/>
  <c r="S1189" i="16"/>
  <c r="T1189" i="16"/>
  <c r="S1181" i="16"/>
  <c r="T1181" i="16"/>
  <c r="S1173" i="16"/>
  <c r="T1173" i="16"/>
  <c r="S1165" i="16"/>
  <c r="T1165" i="16"/>
  <c r="S1157" i="16"/>
  <c r="T1157" i="16"/>
  <c r="S1149" i="16"/>
  <c r="T1149" i="16"/>
  <c r="S1141" i="16"/>
  <c r="T1141" i="16"/>
  <c r="S1133" i="16"/>
  <c r="T1133" i="16"/>
  <c r="S1125" i="16"/>
  <c r="T1125" i="16"/>
  <c r="S1117" i="16"/>
  <c r="T1117" i="16"/>
  <c r="S1109" i="16"/>
  <c r="T1109" i="16"/>
  <c r="S1101" i="16"/>
  <c r="T1101" i="16"/>
  <c r="S1093" i="16"/>
  <c r="T1093" i="16"/>
  <c r="S1085" i="16"/>
  <c r="T1085" i="16"/>
  <c r="S1077" i="16"/>
  <c r="T1077" i="16"/>
  <c r="S1069" i="16"/>
  <c r="T1069" i="16"/>
  <c r="S1061" i="16"/>
  <c r="T1061" i="16"/>
  <c r="S1053" i="16"/>
  <c r="T1053" i="16"/>
  <c r="S1045" i="16"/>
  <c r="T1045" i="16"/>
  <c r="S1037" i="16"/>
  <c r="T1037" i="16"/>
  <c r="S1029" i="16"/>
  <c r="T1029" i="16"/>
  <c r="S1021" i="16"/>
  <c r="T1021" i="16"/>
  <c r="S1013" i="16"/>
  <c r="T1013" i="16"/>
  <c r="S1005" i="16"/>
  <c r="T1005" i="16"/>
  <c r="S997" i="16"/>
  <c r="T997" i="16"/>
  <c r="S989" i="16"/>
  <c r="T989" i="16"/>
  <c r="S981" i="16"/>
  <c r="T981" i="16"/>
  <c r="S973" i="16"/>
  <c r="T973" i="16"/>
  <c r="S965" i="16"/>
  <c r="T965" i="16"/>
  <c r="S957" i="16"/>
  <c r="T957" i="16"/>
  <c r="S949" i="16"/>
  <c r="T949" i="16"/>
  <c r="S941" i="16"/>
  <c r="T941" i="16"/>
  <c r="S933" i="16"/>
  <c r="T933" i="16"/>
  <c r="S925" i="16"/>
  <c r="T925" i="16"/>
  <c r="S917" i="16"/>
  <c r="T917" i="16"/>
  <c r="S909" i="16"/>
  <c r="T909" i="16"/>
  <c r="S901" i="16"/>
  <c r="T901" i="16"/>
  <c r="S893" i="16"/>
  <c r="T893" i="16"/>
  <c r="S885" i="16"/>
  <c r="T885" i="16"/>
  <c r="S877" i="16"/>
  <c r="T877" i="16"/>
  <c r="S869" i="16"/>
  <c r="T869" i="16"/>
  <c r="S861" i="16"/>
  <c r="T861" i="16"/>
  <c r="S853" i="16"/>
  <c r="T853" i="16"/>
  <c r="S845" i="16"/>
  <c r="T845" i="16"/>
  <c r="S837" i="16"/>
  <c r="T837" i="16"/>
  <c r="S829" i="16"/>
  <c r="T829" i="16"/>
  <c r="S821" i="16"/>
  <c r="T821" i="16"/>
  <c r="S813" i="16"/>
  <c r="T813" i="16"/>
  <c r="S805" i="16"/>
  <c r="T805" i="16"/>
  <c r="S797" i="16"/>
  <c r="T797" i="16"/>
  <c r="S789" i="16"/>
  <c r="T789" i="16"/>
  <c r="S781" i="16"/>
  <c r="T781" i="16"/>
  <c r="S773" i="16"/>
  <c r="T773" i="16"/>
  <c r="S765" i="16"/>
  <c r="T765" i="16"/>
  <c r="S757" i="16"/>
  <c r="T757" i="16"/>
  <c r="T749" i="16"/>
  <c r="S749" i="16"/>
  <c r="T741" i="16"/>
  <c r="S741" i="16"/>
  <c r="T733" i="16"/>
  <c r="S733" i="16"/>
  <c r="T725" i="16"/>
  <c r="S725" i="16"/>
  <c r="T717" i="16"/>
  <c r="S717" i="16"/>
  <c r="T709" i="16"/>
  <c r="S709" i="16"/>
  <c r="T701" i="16"/>
  <c r="S701" i="16"/>
  <c r="T693" i="16"/>
  <c r="S693" i="16"/>
  <c r="T685" i="16"/>
  <c r="S685" i="16"/>
  <c r="T677" i="16"/>
  <c r="S677" i="16"/>
  <c r="T669" i="16"/>
  <c r="S669" i="16"/>
  <c r="T661" i="16"/>
  <c r="S661" i="16"/>
  <c r="T653" i="16"/>
  <c r="S653" i="16"/>
  <c r="T645" i="16"/>
  <c r="S645" i="16"/>
  <c r="T637" i="16"/>
  <c r="S637" i="16"/>
  <c r="T629" i="16"/>
  <c r="S629" i="16"/>
  <c r="T621" i="16"/>
  <c r="S621" i="16"/>
  <c r="T613" i="16"/>
  <c r="S613" i="16"/>
  <c r="T605" i="16"/>
  <c r="S605" i="16"/>
  <c r="T597" i="16"/>
  <c r="S597" i="16"/>
  <c r="T589" i="16"/>
  <c r="S589" i="16"/>
  <c r="T581" i="16"/>
  <c r="S581" i="16"/>
  <c r="T573" i="16"/>
  <c r="S573" i="16"/>
  <c r="AB2016" i="16"/>
  <c r="AB1976" i="16"/>
  <c r="AB1952" i="16"/>
  <c r="AB1889" i="16"/>
  <c r="AB1849" i="16"/>
  <c r="AB1824" i="16"/>
  <c r="AB1697" i="16"/>
  <c r="AB1688" i="16"/>
  <c r="AB1649" i="16"/>
  <c r="AB1633" i="16"/>
  <c r="AB1616" i="16"/>
  <c r="AB1601" i="16"/>
  <c r="AB1561" i="16"/>
  <c r="AB1471" i="16"/>
  <c r="AB1425" i="16"/>
  <c r="AB1408" i="16"/>
  <c r="AB1393" i="16"/>
  <c r="AB1377" i="16"/>
  <c r="AB1325" i="16"/>
  <c r="AB1313" i="16"/>
  <c r="AB1297" i="16"/>
  <c r="AB1272" i="16"/>
  <c r="AB1233" i="16"/>
  <c r="AB1193" i="16"/>
  <c r="AB1165" i="16"/>
  <c r="AB1137" i="16"/>
  <c r="AB1113" i="16"/>
  <c r="AB1065" i="16"/>
  <c r="AB1053" i="16"/>
  <c r="AB960" i="16"/>
  <c r="AB944" i="16"/>
  <c r="AB928" i="16"/>
  <c r="AB912" i="16"/>
  <c r="AB839" i="16"/>
  <c r="AB824" i="16"/>
  <c r="AB808" i="16"/>
  <c r="AB792" i="16"/>
  <c r="AB704" i="16"/>
  <c r="AB688" i="16"/>
  <c r="AB672" i="16"/>
  <c r="AB656" i="16"/>
  <c r="AB583" i="16"/>
  <c r="F20" i="10"/>
  <c r="AB2456" i="16"/>
  <c r="AB2450" i="16"/>
  <c r="AB2392" i="16"/>
  <c r="AB2386" i="16"/>
  <c r="AB2320" i="16"/>
  <c r="AB1994" i="16"/>
  <c r="S2500" i="16"/>
  <c r="T2500" i="16"/>
  <c r="S2492" i="16"/>
  <c r="T2492" i="16"/>
  <c r="S2484" i="16"/>
  <c r="T2484" i="16"/>
  <c r="S2476" i="16"/>
  <c r="T2476" i="16"/>
  <c r="S2468" i="16"/>
  <c r="T2468" i="16"/>
  <c r="S2460" i="16"/>
  <c r="T2460" i="16"/>
  <c r="S2452" i="16"/>
  <c r="T2452" i="16"/>
  <c r="S2444" i="16"/>
  <c r="T2444" i="16"/>
  <c r="S2436" i="16"/>
  <c r="T2436" i="16"/>
  <c r="S2428" i="16"/>
  <c r="T2428" i="16"/>
  <c r="S2420" i="16"/>
  <c r="T2420" i="16"/>
  <c r="S2412" i="16"/>
  <c r="T2412" i="16"/>
  <c r="S2404" i="16"/>
  <c r="T2404" i="16"/>
  <c r="S2396" i="16"/>
  <c r="T2396" i="16"/>
  <c r="S2388" i="16"/>
  <c r="T2388" i="16"/>
  <c r="S2380" i="16"/>
  <c r="T2380" i="16"/>
  <c r="S2372" i="16"/>
  <c r="T2372" i="16"/>
  <c r="S2364" i="16"/>
  <c r="T2364" i="16"/>
  <c r="S2356" i="16"/>
  <c r="T2356" i="16"/>
  <c r="S2348" i="16"/>
  <c r="T2348" i="16"/>
  <c r="S2340" i="16"/>
  <c r="T2340" i="16"/>
  <c r="S2332" i="16"/>
  <c r="T2332" i="16"/>
  <c r="S2324" i="16"/>
  <c r="T2324" i="16"/>
  <c r="S2316" i="16"/>
  <c r="T2316" i="16"/>
  <c r="S2308" i="16"/>
  <c r="T2308" i="16"/>
  <c r="S2300" i="16"/>
  <c r="T2300" i="16"/>
  <c r="S2292" i="16"/>
  <c r="T2292" i="16"/>
  <c r="S2284" i="16"/>
  <c r="T2284" i="16"/>
  <c r="S2276" i="16"/>
  <c r="T2276" i="16"/>
  <c r="S2268" i="16"/>
  <c r="T2268" i="16"/>
  <c r="S2260" i="16"/>
  <c r="T2260" i="16"/>
  <c r="S2252" i="16"/>
  <c r="T2252" i="16"/>
  <c r="S2244" i="16"/>
  <c r="T2244" i="16"/>
  <c r="S2236" i="16"/>
  <c r="T2236" i="16"/>
  <c r="S2228" i="16"/>
  <c r="T2228" i="16"/>
  <c r="S2220" i="16"/>
  <c r="T2220" i="16"/>
  <c r="S2212" i="16"/>
  <c r="T2212" i="16"/>
  <c r="S2204" i="16"/>
  <c r="T2204" i="16"/>
  <c r="S2196" i="16"/>
  <c r="T2196" i="16"/>
  <c r="S2188" i="16"/>
  <c r="T2188" i="16"/>
  <c r="S2180" i="16"/>
  <c r="T2180" i="16"/>
  <c r="S2172" i="16"/>
  <c r="T2172" i="16"/>
  <c r="S2164" i="16"/>
  <c r="T2164" i="16"/>
  <c r="S2156" i="16"/>
  <c r="T2156" i="16"/>
  <c r="S2148" i="16"/>
  <c r="T2148" i="16"/>
  <c r="S2140" i="16"/>
  <c r="T2140" i="16"/>
  <c r="S2132" i="16"/>
  <c r="T2132" i="16"/>
  <c r="S2124" i="16"/>
  <c r="T2124" i="16"/>
  <c r="S2116" i="16"/>
  <c r="T2116" i="16"/>
  <c r="S2108" i="16"/>
  <c r="T2108" i="16"/>
  <c r="S2100" i="16"/>
  <c r="T2100" i="16"/>
  <c r="S2092" i="16"/>
  <c r="T2092" i="16"/>
  <c r="S2084" i="16"/>
  <c r="T2084" i="16"/>
  <c r="S2076" i="16"/>
  <c r="T2076" i="16"/>
  <c r="S2068" i="16"/>
  <c r="T2068" i="16"/>
  <c r="S2060" i="16"/>
  <c r="T2060" i="16"/>
  <c r="S2052" i="16"/>
  <c r="T2052" i="16"/>
  <c r="S2044" i="16"/>
  <c r="T2044" i="16"/>
  <c r="S2036" i="16"/>
  <c r="T2036" i="16"/>
  <c r="S2028" i="16"/>
  <c r="T2028" i="16"/>
  <c r="S2020" i="16"/>
  <c r="T2020" i="16"/>
  <c r="S2012" i="16"/>
  <c r="T2012" i="16"/>
  <c r="S2004" i="16"/>
  <c r="T2004" i="16"/>
  <c r="S1996" i="16"/>
  <c r="T1996" i="16"/>
  <c r="S1988" i="16"/>
  <c r="T1988" i="16"/>
  <c r="S1980" i="16"/>
  <c r="T1980" i="16"/>
  <c r="S1972" i="16"/>
  <c r="T1972" i="16"/>
  <c r="S1964" i="16"/>
  <c r="T1964" i="16"/>
  <c r="S1956" i="16"/>
  <c r="T1956" i="16"/>
  <c r="S1948" i="16"/>
  <c r="T1948" i="16"/>
  <c r="S1940" i="16"/>
  <c r="T1940" i="16"/>
  <c r="S1932" i="16"/>
  <c r="T1932" i="16"/>
  <c r="S1924" i="16"/>
  <c r="T1924" i="16"/>
  <c r="S1916" i="16"/>
  <c r="T1916" i="16"/>
  <c r="S1908" i="16"/>
  <c r="T1908" i="16"/>
  <c r="S1900" i="16"/>
  <c r="T1900" i="16"/>
  <c r="S1892" i="16"/>
  <c r="T1892" i="16"/>
  <c r="S1884" i="16"/>
  <c r="T1884" i="16"/>
  <c r="S1876" i="16"/>
  <c r="T1876" i="16"/>
  <c r="S1868" i="16"/>
  <c r="T1868" i="16"/>
  <c r="S1860" i="16"/>
  <c r="T1860" i="16"/>
  <c r="S1852" i="16"/>
  <c r="T1852" i="16"/>
  <c r="S1844" i="16"/>
  <c r="T1844" i="16"/>
  <c r="S1836" i="16"/>
  <c r="T1836" i="16"/>
  <c r="S1828" i="16"/>
  <c r="T1828" i="16"/>
  <c r="S1820" i="16"/>
  <c r="T1820" i="16"/>
  <c r="S1812" i="16"/>
  <c r="T1812" i="16"/>
  <c r="S1804" i="16"/>
  <c r="T1804" i="16"/>
  <c r="S1796" i="16"/>
  <c r="T1796" i="16"/>
  <c r="S1788" i="16"/>
  <c r="T1788" i="16"/>
  <c r="S1780" i="16"/>
  <c r="T1780" i="16"/>
  <c r="S1772" i="16"/>
  <c r="T1772" i="16"/>
  <c r="S1764" i="16"/>
  <c r="T1764" i="16"/>
  <c r="S1756" i="16"/>
  <c r="T1756" i="16"/>
  <c r="S1748" i="16"/>
  <c r="T1748" i="16"/>
  <c r="S1740" i="16"/>
  <c r="T1740" i="16"/>
  <c r="S1732" i="16"/>
  <c r="T1732" i="16"/>
  <c r="S1724" i="16"/>
  <c r="T1724" i="16"/>
  <c r="S1716" i="16"/>
  <c r="T1716" i="16"/>
  <c r="S1708" i="16"/>
  <c r="T1708" i="16"/>
  <c r="S1700" i="16"/>
  <c r="T1700" i="16"/>
  <c r="S1692" i="16"/>
  <c r="T1692" i="16"/>
  <c r="S1684" i="16"/>
  <c r="T1684" i="16"/>
  <c r="S1676" i="16"/>
  <c r="T1676" i="16"/>
  <c r="S1668" i="16"/>
  <c r="T1668" i="16"/>
  <c r="S1660" i="16"/>
  <c r="T1660" i="16"/>
  <c r="S1652" i="16"/>
  <c r="T1652" i="16"/>
  <c r="S1644" i="16"/>
  <c r="T1644" i="16"/>
  <c r="S1636" i="16"/>
  <c r="T1636" i="16"/>
  <c r="S1628" i="16"/>
  <c r="T1628" i="16"/>
  <c r="S1620" i="16"/>
  <c r="T1620" i="16"/>
  <c r="S1612" i="16"/>
  <c r="T1612" i="16"/>
  <c r="S1604" i="16"/>
  <c r="T1604" i="16"/>
  <c r="S1596" i="16"/>
  <c r="T1596" i="16"/>
  <c r="S1588" i="16"/>
  <c r="T1588" i="16"/>
  <c r="S1580" i="16"/>
  <c r="T1580" i="16"/>
  <c r="S1572" i="16"/>
  <c r="T1572" i="16"/>
  <c r="S1564" i="16"/>
  <c r="T1564" i="16"/>
  <c r="S1556" i="16"/>
  <c r="T1556" i="16"/>
  <c r="S1548" i="16"/>
  <c r="T1548" i="16"/>
  <c r="S1540" i="16"/>
  <c r="T1540" i="16"/>
  <c r="S1532" i="16"/>
  <c r="T1532" i="16"/>
  <c r="S1524" i="16"/>
  <c r="T1524" i="16"/>
  <c r="S1516" i="16"/>
  <c r="T1516" i="16"/>
  <c r="S1508" i="16"/>
  <c r="T1508" i="16"/>
  <c r="S1500" i="16"/>
  <c r="T1500" i="16"/>
  <c r="S1492" i="16"/>
  <c r="T1492" i="16"/>
  <c r="S1484" i="16"/>
  <c r="T1484" i="16"/>
  <c r="S1476" i="16"/>
  <c r="T1476" i="16"/>
  <c r="S1468" i="16"/>
  <c r="T1468" i="16"/>
  <c r="S1460" i="16"/>
  <c r="T1460" i="16"/>
  <c r="S1452" i="16"/>
  <c r="T1452" i="16"/>
  <c r="S1444" i="16"/>
  <c r="T1444" i="16"/>
  <c r="S1436" i="16"/>
  <c r="T1436" i="16"/>
  <c r="S1428" i="16"/>
  <c r="T1428" i="16"/>
  <c r="S1420" i="16"/>
  <c r="T1420" i="16"/>
  <c r="S1412" i="16"/>
  <c r="T1412" i="16"/>
  <c r="S1404" i="16"/>
  <c r="T1404" i="16"/>
  <c r="S1396" i="16"/>
  <c r="T1396" i="16"/>
  <c r="S1388" i="16"/>
  <c r="T1388" i="16"/>
  <c r="S1380" i="16"/>
  <c r="T1380" i="16"/>
  <c r="S1372" i="16"/>
  <c r="T1372" i="16"/>
  <c r="S1364" i="16"/>
  <c r="T1364" i="16"/>
  <c r="S1356" i="16"/>
  <c r="T1356" i="16"/>
  <c r="T1348" i="16"/>
  <c r="S1348" i="16"/>
  <c r="S1340" i="16"/>
  <c r="T1340" i="16"/>
  <c r="S1332" i="16"/>
  <c r="T1332" i="16"/>
  <c r="S1324" i="16"/>
  <c r="T1324" i="16"/>
  <c r="S1316" i="16"/>
  <c r="T1316" i="16"/>
  <c r="S1308" i="16"/>
  <c r="T1308" i="16"/>
  <c r="S1300" i="16"/>
  <c r="T1300" i="16"/>
  <c r="S1292" i="16"/>
  <c r="T1292" i="16"/>
  <c r="S1284" i="16"/>
  <c r="T1284" i="16"/>
  <c r="S1276" i="16"/>
  <c r="T1276" i="16"/>
  <c r="S1268" i="16"/>
  <c r="T1268" i="16"/>
  <c r="S1260" i="16"/>
  <c r="T1260" i="16"/>
  <c r="S1252" i="16"/>
  <c r="T1252" i="16"/>
  <c r="S1244" i="16"/>
  <c r="T1244" i="16"/>
  <c r="S1236" i="16"/>
  <c r="T1236" i="16"/>
  <c r="S1228" i="16"/>
  <c r="T1228" i="16"/>
  <c r="S1220" i="16"/>
  <c r="T1220" i="16"/>
  <c r="S1212" i="16"/>
  <c r="T1212" i="16"/>
  <c r="S1204" i="16"/>
  <c r="T1204" i="16"/>
  <c r="S1196" i="16"/>
  <c r="T1196" i="16"/>
  <c r="S1188" i="16"/>
  <c r="T1188" i="16"/>
  <c r="S1180" i="16"/>
  <c r="T1180" i="16"/>
  <c r="S1172" i="16"/>
  <c r="T1172" i="16"/>
  <c r="S1164" i="16"/>
  <c r="T1164" i="16"/>
  <c r="S1156" i="16"/>
  <c r="T1156" i="16"/>
  <c r="S1148" i="16"/>
  <c r="T1148" i="16"/>
  <c r="S1140" i="16"/>
  <c r="T1140" i="16"/>
  <c r="S1132" i="16"/>
  <c r="T1132" i="16"/>
  <c r="S1124" i="16"/>
  <c r="T1124" i="16"/>
  <c r="S1116" i="16"/>
  <c r="T1116" i="16"/>
  <c r="S1108" i="16"/>
  <c r="T1108" i="16"/>
  <c r="S1100" i="16"/>
  <c r="T1100" i="16"/>
  <c r="S1092" i="16"/>
  <c r="T1092" i="16"/>
  <c r="S1084" i="16"/>
  <c r="T1084" i="16"/>
  <c r="S1076" i="16"/>
  <c r="T1076" i="16"/>
  <c r="S1068" i="16"/>
  <c r="T1068" i="16"/>
  <c r="S1060" i="16"/>
  <c r="T1060" i="16"/>
  <c r="S1052" i="16"/>
  <c r="T1052" i="16"/>
  <c r="S1044" i="16"/>
  <c r="T1044" i="16"/>
  <c r="S1036" i="16"/>
  <c r="T1036" i="16"/>
  <c r="S1028" i="16"/>
  <c r="T1028" i="16"/>
  <c r="S1020" i="16"/>
  <c r="T1020" i="16"/>
  <c r="S1012" i="16"/>
  <c r="T1012" i="16"/>
  <c r="S1004" i="16"/>
  <c r="T1004" i="16"/>
  <c r="S996" i="16"/>
  <c r="T996" i="16"/>
  <c r="S988" i="16"/>
  <c r="T988" i="16"/>
  <c r="S980" i="16"/>
  <c r="T980" i="16"/>
  <c r="S972" i="16"/>
  <c r="T972" i="16"/>
  <c r="S964" i="16"/>
  <c r="T964" i="16"/>
  <c r="S956" i="16"/>
  <c r="T956" i="16"/>
  <c r="S948" i="16"/>
  <c r="T948" i="16"/>
  <c r="S940" i="16"/>
  <c r="T940" i="16"/>
  <c r="S932" i="16"/>
  <c r="T932" i="16"/>
  <c r="S924" i="16"/>
  <c r="T924" i="16"/>
  <c r="S916" i="16"/>
  <c r="T916" i="16"/>
  <c r="S908" i="16"/>
  <c r="T908" i="16"/>
  <c r="S900" i="16"/>
  <c r="T900" i="16"/>
  <c r="S892" i="16"/>
  <c r="T892" i="16"/>
  <c r="S884" i="16"/>
  <c r="T884" i="16"/>
  <c r="S876" i="16"/>
  <c r="T876" i="16"/>
  <c r="S868" i="16"/>
  <c r="T868" i="16"/>
  <c r="S860" i="16"/>
  <c r="T860" i="16"/>
  <c r="S852" i="16"/>
  <c r="T852" i="16"/>
  <c r="S844" i="16"/>
  <c r="T844" i="16"/>
  <c r="S836" i="16"/>
  <c r="T836" i="16"/>
  <c r="S828" i="16"/>
  <c r="T828" i="16"/>
  <c r="S820" i="16"/>
  <c r="T820" i="16"/>
  <c r="S812" i="16"/>
  <c r="T812" i="16"/>
  <c r="S804" i="16"/>
  <c r="T804" i="16"/>
  <c r="S796" i="16"/>
  <c r="T796" i="16"/>
  <c r="S788" i="16"/>
  <c r="T788" i="16"/>
  <c r="S780" i="16"/>
  <c r="T780" i="16"/>
  <c r="S772" i="16"/>
  <c r="T772" i="16"/>
  <c r="S764" i="16"/>
  <c r="T764" i="16"/>
  <c r="S756" i="16"/>
  <c r="T756" i="16"/>
  <c r="S748" i="16"/>
  <c r="T748" i="16"/>
  <c r="S740" i="16"/>
  <c r="T740" i="16"/>
  <c r="S732" i="16"/>
  <c r="T732" i="16"/>
  <c r="S724" i="16"/>
  <c r="T724" i="16"/>
  <c r="S716" i="16"/>
  <c r="T716" i="16"/>
  <c r="S708" i="16"/>
  <c r="T708" i="16"/>
  <c r="S700" i="16"/>
  <c r="T700" i="16"/>
  <c r="S692" i="16"/>
  <c r="T692" i="16"/>
  <c r="S684" i="16"/>
  <c r="T684" i="16"/>
  <c r="S676" i="16"/>
  <c r="T676" i="16"/>
  <c r="S668" i="16"/>
  <c r="T668" i="16"/>
  <c r="S660" i="16"/>
  <c r="T660" i="16"/>
  <c r="S652" i="16"/>
  <c r="T652" i="16"/>
  <c r="S644" i="16"/>
  <c r="T644" i="16"/>
  <c r="S636" i="16"/>
  <c r="T636" i="16"/>
  <c r="S628" i="16"/>
  <c r="T628" i="16"/>
  <c r="S620" i="16"/>
  <c r="T620" i="16"/>
  <c r="S612" i="16"/>
  <c r="T612" i="16"/>
  <c r="S604" i="16"/>
  <c r="T604" i="16"/>
  <c r="S596" i="16"/>
  <c r="T596" i="16"/>
  <c r="S588" i="16"/>
  <c r="T588" i="16"/>
  <c r="S580" i="16"/>
  <c r="T580" i="16"/>
  <c r="AB2492" i="16"/>
  <c r="AB2452" i="16"/>
  <c r="AB2412" i="16"/>
  <c r="AB2388" i="16"/>
  <c r="AB2348" i="16"/>
  <c r="AB2308" i="16"/>
  <c r="AB2276" i="16"/>
  <c r="AB2236" i="16"/>
  <c r="AB2196" i="16"/>
  <c r="AB2124" i="16"/>
  <c r="AB2060" i="16"/>
  <c r="AB2044" i="16"/>
  <c r="AB2028" i="16"/>
  <c r="AB2001" i="16"/>
  <c r="AB1985" i="16"/>
  <c r="AB1913" i="16"/>
  <c r="AB1900" i="16"/>
  <c r="AB1888" i="16"/>
  <c r="AB1848" i="16"/>
  <c r="AB1801" i="16"/>
  <c r="AB1756" i="16"/>
  <c r="AB1745" i="16"/>
  <c r="AB1721" i="16"/>
  <c r="AB1696" i="16"/>
  <c r="AB1673" i="16"/>
  <c r="AB1648" i="16"/>
  <c r="AB1560" i="16"/>
  <c r="AB1497" i="16"/>
  <c r="AB1481" i="16"/>
  <c r="AB1441" i="16"/>
  <c r="AB1424" i="16"/>
  <c r="AB1392" i="16"/>
  <c r="AB1353" i="16"/>
  <c r="AB1336" i="16"/>
  <c r="AB1324" i="16"/>
  <c r="AB1296" i="16"/>
  <c r="AB1257" i="16"/>
  <c r="AB1232" i="16"/>
  <c r="AB1217" i="16"/>
  <c r="AB1204" i="16"/>
  <c r="AB1188" i="16"/>
  <c r="AB1176" i="16"/>
  <c r="AB1136" i="16"/>
  <c r="AB1125" i="16"/>
  <c r="AB1112" i="16"/>
  <c r="AB1097" i="16"/>
  <c r="AB1037" i="16"/>
  <c r="AB776" i="16"/>
  <c r="AB2442" i="16"/>
  <c r="AB2435" i="16"/>
  <c r="AB2186" i="16"/>
  <c r="AB1359" i="16"/>
  <c r="AB1025" i="16"/>
  <c r="AB1019" i="16"/>
  <c r="V1019" i="16"/>
  <c r="F1019" i="16" s="1"/>
  <c r="AB1009" i="16"/>
  <c r="AB1003" i="16"/>
  <c r="V1003" i="16"/>
  <c r="AB993" i="16"/>
  <c r="AB987" i="16"/>
  <c r="V987" i="16"/>
  <c r="AB977" i="16"/>
  <c r="AB961" i="16"/>
  <c r="AB955" i="16"/>
  <c r="V955" i="16"/>
  <c r="AB945" i="16"/>
  <c r="AB939" i="16"/>
  <c r="V939" i="16"/>
  <c r="R939" i="16" s="1"/>
  <c r="AB929" i="16"/>
  <c r="AB923" i="16"/>
  <c r="V923" i="16"/>
  <c r="AB891" i="16"/>
  <c r="V891" i="16"/>
  <c r="AB859" i="16"/>
  <c r="V859" i="16"/>
  <c r="G859" i="16" s="1"/>
  <c r="AB827" i="16"/>
  <c r="V827" i="16"/>
  <c r="H827" i="16" s="1"/>
  <c r="AB811" i="16"/>
  <c r="V811" i="16"/>
  <c r="F811" i="16" s="1"/>
  <c r="AB795" i="16"/>
  <c r="V795" i="16"/>
  <c r="R795" i="16" s="1"/>
  <c r="AB763" i="16"/>
  <c r="V763" i="16"/>
  <c r="R763" i="16" s="1"/>
  <c r="AB747" i="16"/>
  <c r="V747" i="16"/>
  <c r="E747" i="16" s="1"/>
  <c r="X747" i="16" s="1"/>
  <c r="AB731" i="16"/>
  <c r="V731" i="16"/>
  <c r="AB699" i="16"/>
  <c r="V699" i="16"/>
  <c r="R699" i="16" s="1"/>
  <c r="AB683" i="16"/>
  <c r="V683" i="16"/>
  <c r="R683" i="16" s="1"/>
  <c r="AB667" i="16"/>
  <c r="V667" i="16"/>
  <c r="J667" i="16" s="1"/>
  <c r="AB635" i="16"/>
  <c r="V635" i="16"/>
  <c r="F635" i="16" s="1"/>
  <c r="AB619" i="16"/>
  <c r="V619" i="16"/>
  <c r="I619" i="16" s="1"/>
  <c r="AB603" i="16"/>
  <c r="V603" i="16"/>
  <c r="T2499" i="16"/>
  <c r="S2499" i="16"/>
  <c r="T2491" i="16"/>
  <c r="S2491" i="16"/>
  <c r="T2483" i="16"/>
  <c r="S2483" i="16"/>
  <c r="T2475" i="16"/>
  <c r="S2475" i="16"/>
  <c r="T2467" i="16"/>
  <c r="S2467" i="16"/>
  <c r="T2459" i="16"/>
  <c r="S2459" i="16"/>
  <c r="T2451" i="16"/>
  <c r="S2451" i="16"/>
  <c r="T2443" i="16"/>
  <c r="S2443" i="16"/>
  <c r="T2435" i="16"/>
  <c r="S2435" i="16"/>
  <c r="T2427" i="16"/>
  <c r="S2427" i="16"/>
  <c r="T2419" i="16"/>
  <c r="S2419" i="16"/>
  <c r="T2411" i="16"/>
  <c r="S2411" i="16"/>
  <c r="T2403" i="16"/>
  <c r="S2403" i="16"/>
  <c r="T2395" i="16"/>
  <c r="S2395" i="16"/>
  <c r="T2387" i="16"/>
  <c r="S2387" i="16"/>
  <c r="T2379" i="16"/>
  <c r="S2379" i="16"/>
  <c r="T2371" i="16"/>
  <c r="S2371" i="16"/>
  <c r="T2363" i="16"/>
  <c r="S2363" i="16"/>
  <c r="T2355" i="16"/>
  <c r="S2355" i="16"/>
  <c r="T2347" i="16"/>
  <c r="S2347" i="16"/>
  <c r="T2339" i="16"/>
  <c r="S2339" i="16"/>
  <c r="T2331" i="16"/>
  <c r="S2331" i="16"/>
  <c r="T2323" i="16"/>
  <c r="S2323" i="16"/>
  <c r="T2315" i="16"/>
  <c r="S2315" i="16"/>
  <c r="T2307" i="16"/>
  <c r="S2307" i="16"/>
  <c r="T2299" i="16"/>
  <c r="S2299" i="16"/>
  <c r="T2291" i="16"/>
  <c r="S2291" i="16"/>
  <c r="T2283" i="16"/>
  <c r="S2283" i="16"/>
  <c r="T2275" i="16"/>
  <c r="S2275" i="16"/>
  <c r="T2267" i="16"/>
  <c r="S2267" i="16"/>
  <c r="T2259" i="16"/>
  <c r="S2259" i="16"/>
  <c r="T2251" i="16"/>
  <c r="S2251" i="16"/>
  <c r="T2243" i="16"/>
  <c r="S2243" i="16"/>
  <c r="T2235" i="16"/>
  <c r="S2235" i="16"/>
  <c r="T2227" i="16"/>
  <c r="S2227" i="16"/>
  <c r="T2219" i="16"/>
  <c r="S2219" i="16"/>
  <c r="T2211" i="16"/>
  <c r="S2211" i="16"/>
  <c r="T2203" i="16"/>
  <c r="S2203" i="16"/>
  <c r="T2195" i="16"/>
  <c r="S2195" i="16"/>
  <c r="T2187" i="16"/>
  <c r="S2187" i="16"/>
  <c r="T2179" i="16"/>
  <c r="S2179" i="16"/>
  <c r="T2171" i="16"/>
  <c r="S2171" i="16"/>
  <c r="T2163" i="16"/>
  <c r="S2163" i="16"/>
  <c r="T2155" i="16"/>
  <c r="S2155" i="16"/>
  <c r="T2147" i="16"/>
  <c r="S2147" i="16"/>
  <c r="T2139" i="16"/>
  <c r="S2139" i="16"/>
  <c r="S2131" i="16"/>
  <c r="T2131" i="16"/>
  <c r="S2123" i="16"/>
  <c r="T2123" i="16"/>
  <c r="S2115" i="16"/>
  <c r="T2115" i="16"/>
  <c r="S2107" i="16"/>
  <c r="T2107" i="16"/>
  <c r="S2099" i="16"/>
  <c r="T2099" i="16"/>
  <c r="S2091" i="16"/>
  <c r="T2091" i="16"/>
  <c r="S2083" i="16"/>
  <c r="T2083" i="16"/>
  <c r="S2075" i="16"/>
  <c r="T2075" i="16"/>
  <c r="S2067" i="16"/>
  <c r="T2067" i="16"/>
  <c r="S2059" i="16"/>
  <c r="T2059" i="16"/>
  <c r="S2051" i="16"/>
  <c r="T2051" i="16"/>
  <c r="S2043" i="16"/>
  <c r="T2043" i="16"/>
  <c r="S2035" i="16"/>
  <c r="T2035" i="16"/>
  <c r="S2027" i="16"/>
  <c r="T2027" i="16"/>
  <c r="S2019" i="16"/>
  <c r="T2019" i="16"/>
  <c r="S2011" i="16"/>
  <c r="T2011" i="16"/>
  <c r="S2003" i="16"/>
  <c r="T2003" i="16"/>
  <c r="S1995" i="16"/>
  <c r="T1995" i="16"/>
  <c r="S1987" i="16"/>
  <c r="T1987" i="16"/>
  <c r="S1979" i="16"/>
  <c r="T1979" i="16"/>
  <c r="S1971" i="16"/>
  <c r="T1971" i="16"/>
  <c r="S1963" i="16"/>
  <c r="T1963" i="16"/>
  <c r="S1955" i="16"/>
  <c r="T1955" i="16"/>
  <c r="S1947" i="16"/>
  <c r="T1947" i="16"/>
  <c r="S1939" i="16"/>
  <c r="T1939" i="16"/>
  <c r="S1931" i="16"/>
  <c r="T1931" i="16"/>
  <c r="S1923" i="16"/>
  <c r="T1923" i="16"/>
  <c r="S1915" i="16"/>
  <c r="T1915" i="16"/>
  <c r="S1907" i="16"/>
  <c r="T1907" i="16"/>
  <c r="S1899" i="16"/>
  <c r="T1899" i="16"/>
  <c r="S1891" i="16"/>
  <c r="T1891" i="16"/>
  <c r="S1883" i="16"/>
  <c r="T1883" i="16"/>
  <c r="S1875" i="16"/>
  <c r="T1875" i="16"/>
  <c r="S1867" i="16"/>
  <c r="T1867" i="16"/>
  <c r="S1859" i="16"/>
  <c r="T1859" i="16"/>
  <c r="S1851" i="16"/>
  <c r="T1851" i="16"/>
  <c r="S1843" i="16"/>
  <c r="T1843" i="16"/>
  <c r="S1835" i="16"/>
  <c r="T1835" i="16"/>
  <c r="S1827" i="16"/>
  <c r="T1827" i="16"/>
  <c r="S1819" i="16"/>
  <c r="T1819" i="16"/>
  <c r="S1811" i="16"/>
  <c r="T1811" i="16"/>
  <c r="S1803" i="16"/>
  <c r="T1803" i="16"/>
  <c r="S1795" i="16"/>
  <c r="T1795" i="16"/>
  <c r="S1787" i="16"/>
  <c r="T1787" i="16"/>
  <c r="S1779" i="16"/>
  <c r="T1779" i="16"/>
  <c r="S1771" i="16"/>
  <c r="T1771" i="16"/>
  <c r="S1763" i="16"/>
  <c r="T1763" i="16"/>
  <c r="S1755" i="16"/>
  <c r="T1755" i="16"/>
  <c r="S1747" i="16"/>
  <c r="T1747" i="16"/>
  <c r="S1739" i="16"/>
  <c r="T1739" i="16"/>
  <c r="S1731" i="16"/>
  <c r="T1731" i="16"/>
  <c r="S1723" i="16"/>
  <c r="T1723" i="16"/>
  <c r="S1715" i="16"/>
  <c r="T1715" i="16"/>
  <c r="S1707" i="16"/>
  <c r="T1707" i="16"/>
  <c r="S1699" i="16"/>
  <c r="T1699" i="16"/>
  <c r="S1691" i="16"/>
  <c r="T1691" i="16"/>
  <c r="S1683" i="16"/>
  <c r="T1683" i="16"/>
  <c r="S1675" i="16"/>
  <c r="T1675" i="16"/>
  <c r="S1667" i="16"/>
  <c r="T1667" i="16"/>
  <c r="S1659" i="16"/>
  <c r="T1659" i="16"/>
  <c r="S1651" i="16"/>
  <c r="T1651" i="16"/>
  <c r="S1643" i="16"/>
  <c r="T1643" i="16"/>
  <c r="S1635" i="16"/>
  <c r="T1635" i="16"/>
  <c r="S1627" i="16"/>
  <c r="T1627" i="16"/>
  <c r="S1619" i="16"/>
  <c r="T1619" i="16"/>
  <c r="S1611" i="16"/>
  <c r="T1611" i="16"/>
  <c r="S1603" i="16"/>
  <c r="T1603" i="16"/>
  <c r="S1595" i="16"/>
  <c r="T1595" i="16"/>
  <c r="S1587" i="16"/>
  <c r="T1587" i="16"/>
  <c r="S1579" i="16"/>
  <c r="T1579" i="16"/>
  <c r="S1571" i="16"/>
  <c r="T1571" i="16"/>
  <c r="S1563" i="16"/>
  <c r="T1563" i="16"/>
  <c r="S1555" i="16"/>
  <c r="T1555" i="16"/>
  <c r="S1547" i="16"/>
  <c r="T1547" i="16"/>
  <c r="S1539" i="16"/>
  <c r="T1539" i="16"/>
  <c r="S1531" i="16"/>
  <c r="T1531" i="16"/>
  <c r="S1523" i="16"/>
  <c r="T1523" i="16"/>
  <c r="S1515" i="16"/>
  <c r="T1515" i="16"/>
  <c r="S1507" i="16"/>
  <c r="T1507" i="16"/>
  <c r="S1499" i="16"/>
  <c r="T1499" i="16"/>
  <c r="S1491" i="16"/>
  <c r="T1491" i="16"/>
  <c r="S1483" i="16"/>
  <c r="T1483" i="16"/>
  <c r="S1475" i="16"/>
  <c r="T1475" i="16"/>
  <c r="S1467" i="16"/>
  <c r="T1467" i="16"/>
  <c r="S1459" i="16"/>
  <c r="T1459" i="16"/>
  <c r="S1451" i="16"/>
  <c r="T1451" i="16"/>
  <c r="S1443" i="16"/>
  <c r="T1443" i="16"/>
  <c r="S1435" i="16"/>
  <c r="T1435" i="16"/>
  <c r="S1427" i="16"/>
  <c r="T1427" i="16"/>
  <c r="S1419" i="16"/>
  <c r="T1419" i="16"/>
  <c r="S1411" i="16"/>
  <c r="T1411" i="16"/>
  <c r="S1403" i="16"/>
  <c r="T1403" i="16"/>
  <c r="S1395" i="16"/>
  <c r="T1395" i="16"/>
  <c r="S1387" i="16"/>
  <c r="T1387" i="16"/>
  <c r="S1379" i="16"/>
  <c r="T1379" i="16"/>
  <c r="S1371" i="16"/>
  <c r="T1371" i="16"/>
  <c r="S1363" i="16"/>
  <c r="T1363" i="16"/>
  <c r="S1355" i="16"/>
  <c r="T1355" i="16"/>
  <c r="S1347" i="16"/>
  <c r="T1347" i="16"/>
  <c r="S1339" i="16"/>
  <c r="T1339" i="16"/>
  <c r="S1331" i="16"/>
  <c r="T1331" i="16"/>
  <c r="S1323" i="16"/>
  <c r="T1323" i="16"/>
  <c r="S1315" i="16"/>
  <c r="T1315" i="16"/>
  <c r="S1307" i="16"/>
  <c r="T1307" i="16"/>
  <c r="T1299" i="16"/>
  <c r="S1299" i="16"/>
  <c r="T1291" i="16"/>
  <c r="S1291" i="16"/>
  <c r="T1283" i="16"/>
  <c r="S1283" i="16"/>
  <c r="T1275" i="16"/>
  <c r="S1275" i="16"/>
  <c r="T1267" i="16"/>
  <c r="S1267" i="16"/>
  <c r="S1259" i="16"/>
  <c r="T1259" i="16"/>
  <c r="S1251" i="16"/>
  <c r="T1251" i="16"/>
  <c r="S1243" i="16"/>
  <c r="T1243" i="16"/>
  <c r="S1235" i="16"/>
  <c r="T1235" i="16"/>
  <c r="S1227" i="16"/>
  <c r="T1227" i="16"/>
  <c r="S1219" i="16"/>
  <c r="T1219" i="16"/>
  <c r="S1211" i="16"/>
  <c r="T1211" i="16"/>
  <c r="S1203" i="16"/>
  <c r="T1203" i="16"/>
  <c r="S1195" i="16"/>
  <c r="T1195" i="16"/>
  <c r="S1187" i="16"/>
  <c r="T1187" i="16"/>
  <c r="S1179" i="16"/>
  <c r="T1179" i="16"/>
  <c r="S1171" i="16"/>
  <c r="T1171" i="16"/>
  <c r="S1163" i="16"/>
  <c r="T1163" i="16"/>
  <c r="S1155" i="16"/>
  <c r="T1155" i="16"/>
  <c r="S1147" i="16"/>
  <c r="T1147" i="16"/>
  <c r="S1139" i="16"/>
  <c r="T1139" i="16"/>
  <c r="S1131" i="16"/>
  <c r="T1131" i="16"/>
  <c r="S1123" i="16"/>
  <c r="T1123" i="16"/>
  <c r="S1115" i="16"/>
  <c r="T1115" i="16"/>
  <c r="S1107" i="16"/>
  <c r="T1107" i="16"/>
  <c r="S1099" i="16"/>
  <c r="T1099" i="16"/>
  <c r="S1091" i="16"/>
  <c r="T1091" i="16"/>
  <c r="S1083" i="16"/>
  <c r="T1083" i="16"/>
  <c r="S1075" i="16"/>
  <c r="T1075" i="16"/>
  <c r="S1067" i="16"/>
  <c r="T1067" i="16"/>
  <c r="S1059" i="16"/>
  <c r="T1059" i="16"/>
  <c r="S1051" i="16"/>
  <c r="T1051" i="16"/>
  <c r="S1043" i="16"/>
  <c r="T1043" i="16"/>
  <c r="S1035" i="16"/>
  <c r="T1035" i="16"/>
  <c r="S1027" i="16"/>
  <c r="T1027" i="16"/>
  <c r="S1019" i="16"/>
  <c r="T1019" i="16"/>
  <c r="S1011" i="16"/>
  <c r="T1011" i="16"/>
  <c r="S1003" i="16"/>
  <c r="T1003" i="16"/>
  <c r="S995" i="16"/>
  <c r="T995" i="16"/>
  <c r="S987" i="16"/>
  <c r="T987" i="16"/>
  <c r="S979" i="16"/>
  <c r="T979" i="16"/>
  <c r="S971" i="16"/>
  <c r="T971" i="16"/>
  <c r="S963" i="16"/>
  <c r="T963" i="16"/>
  <c r="S955" i="16"/>
  <c r="T955" i="16"/>
  <c r="S947" i="16"/>
  <c r="T947" i="16"/>
  <c r="S939" i="16"/>
  <c r="T939" i="16"/>
  <c r="S931" i="16"/>
  <c r="T931" i="16"/>
  <c r="S923" i="16"/>
  <c r="T923" i="16"/>
  <c r="S915" i="16"/>
  <c r="T915" i="16"/>
  <c r="S907" i="16"/>
  <c r="T907" i="16"/>
  <c r="S899" i="16"/>
  <c r="T899" i="16"/>
  <c r="S891" i="16"/>
  <c r="T891" i="16"/>
  <c r="S883" i="16"/>
  <c r="T883" i="16"/>
  <c r="S875" i="16"/>
  <c r="T875" i="16"/>
  <c r="S867" i="16"/>
  <c r="T867" i="16"/>
  <c r="S859" i="16"/>
  <c r="T859" i="16"/>
  <c r="S851" i="16"/>
  <c r="T851" i="16"/>
  <c r="S843" i="16"/>
  <c r="T843" i="16"/>
  <c r="S835" i="16"/>
  <c r="T835" i="16"/>
  <c r="S827" i="16"/>
  <c r="T827" i="16"/>
  <c r="S819" i="16"/>
  <c r="T819" i="16"/>
  <c r="S811" i="16"/>
  <c r="T811" i="16"/>
  <c r="S803" i="16"/>
  <c r="T803" i="16"/>
  <c r="S795" i="16"/>
  <c r="T795" i="16"/>
  <c r="S787" i="16"/>
  <c r="T787" i="16"/>
  <c r="S779" i="16"/>
  <c r="T779" i="16"/>
  <c r="S771" i="16"/>
  <c r="T771" i="16"/>
  <c r="S763" i="16"/>
  <c r="T763" i="16"/>
  <c r="S755" i="16"/>
  <c r="T755" i="16"/>
  <c r="S747" i="16"/>
  <c r="T747" i="16"/>
  <c r="S739" i="16"/>
  <c r="T739" i="16"/>
  <c r="S731" i="16"/>
  <c r="T731" i="16"/>
  <c r="S723" i="16"/>
  <c r="T723" i="16"/>
  <c r="S715" i="16"/>
  <c r="T715" i="16"/>
  <c r="S707" i="16"/>
  <c r="T707" i="16"/>
  <c r="S699" i="16"/>
  <c r="T699" i="16"/>
  <c r="S691" i="16"/>
  <c r="T691" i="16"/>
  <c r="S683" i="16"/>
  <c r="T683" i="16"/>
  <c r="S675" i="16"/>
  <c r="T675" i="16"/>
  <c r="S667" i="16"/>
  <c r="T667" i="16"/>
  <c r="S659" i="16"/>
  <c r="T659" i="16"/>
  <c r="S651" i="16"/>
  <c r="T651" i="16"/>
  <c r="S643" i="16"/>
  <c r="T643" i="16"/>
  <c r="S635" i="16"/>
  <c r="T635" i="16"/>
  <c r="S627" i="16"/>
  <c r="T627" i="16"/>
  <c r="S619" i="16"/>
  <c r="T619" i="16"/>
  <c r="S611" i="16"/>
  <c r="T611" i="16"/>
  <c r="S603" i="16"/>
  <c r="T603" i="16"/>
  <c r="S595" i="16"/>
  <c r="T595" i="16"/>
  <c r="S587" i="16"/>
  <c r="T587" i="16"/>
  <c r="S579" i="16"/>
  <c r="T579" i="16"/>
  <c r="AB2451" i="16"/>
  <c r="AB2428" i="16"/>
  <c r="AB2364" i="16"/>
  <c r="AB2324" i="16"/>
  <c r="AB2275" i="16"/>
  <c r="AB2195" i="16"/>
  <c r="AB2140" i="16"/>
  <c r="AB2123" i="16"/>
  <c r="AB2059" i="16"/>
  <c r="AB2043" i="16"/>
  <c r="AB2027" i="16"/>
  <c r="AB2012" i="16"/>
  <c r="AB1984" i="16"/>
  <c r="AB1948" i="16"/>
  <c r="AB1937" i="16"/>
  <c r="AB1899" i="16"/>
  <c r="AB1884" i="16"/>
  <c r="AB1873" i="16"/>
  <c r="AB1857" i="16"/>
  <c r="AB1833" i="16"/>
  <c r="AB1811" i="16"/>
  <c r="AB1785" i="16"/>
  <c r="AB1755" i="16"/>
  <c r="AB1744" i="16"/>
  <c r="AB1720" i="16"/>
  <c r="AB1628" i="16"/>
  <c r="AB1611" i="16"/>
  <c r="AB1585" i="16"/>
  <c r="AB1569" i="16"/>
  <c r="AB1545" i="16"/>
  <c r="AB1532" i="16"/>
  <c r="AB1496" i="16"/>
  <c r="AB1468" i="16"/>
  <c r="AB1457" i="16"/>
  <c r="AB1405" i="16"/>
  <c r="AB1372" i="16"/>
  <c r="AB1352" i="16"/>
  <c r="AB1323" i="16"/>
  <c r="AB1309" i="16"/>
  <c r="AB1281" i="16"/>
  <c r="AB1269" i="16"/>
  <c r="AB1256" i="16"/>
  <c r="AB1241" i="16"/>
  <c r="AB1216" i="16"/>
  <c r="AB1203" i="16"/>
  <c r="AB1187" i="16"/>
  <c r="AB1161" i="16"/>
  <c r="AB1145" i="16"/>
  <c r="AB1124" i="16"/>
  <c r="AB1075" i="16"/>
  <c r="AB1061" i="16"/>
  <c r="AB1049" i="16"/>
  <c r="AB1035" i="16"/>
  <c r="AB1016" i="16"/>
  <c r="AB1000" i="16"/>
  <c r="AB984" i="16"/>
  <c r="AB956" i="16"/>
  <c r="AB940" i="16"/>
  <c r="AB924" i="16"/>
  <c r="AB908" i="16"/>
  <c r="AB896" i="16"/>
  <c r="AB880" i="16"/>
  <c r="AB864" i="16"/>
  <c r="AB848" i="16"/>
  <c r="AB836" i="16"/>
  <c r="AB820" i="16"/>
  <c r="AB804" i="16"/>
  <c r="AB788" i="16"/>
  <c r="AB775" i="16"/>
  <c r="AB760" i="16"/>
  <c r="AB744" i="16"/>
  <c r="AB728" i="16"/>
  <c r="AB700" i="16"/>
  <c r="AB684" i="16"/>
  <c r="AB668" i="16"/>
  <c r="AB652" i="16"/>
  <c r="AB640" i="16"/>
  <c r="AB624" i="16"/>
  <c r="AB608" i="16"/>
  <c r="AB592" i="16"/>
  <c r="AB580" i="16"/>
  <c r="AB2503" i="16"/>
  <c r="AB2479" i="16"/>
  <c r="AB2448" i="16"/>
  <c r="V2384" i="16"/>
  <c r="I2384" i="16" s="1"/>
  <c r="AB2378" i="16"/>
  <c r="V2378" i="16"/>
  <c r="AB2371" i="16"/>
  <c r="AB2351" i="16"/>
  <c r="AB1866" i="16"/>
  <c r="V1866" i="16"/>
  <c r="AB1247" i="16"/>
  <c r="AB1199" i="16"/>
  <c r="V1013" i="16"/>
  <c r="I1013" i="16" s="1"/>
  <c r="V997" i="16"/>
  <c r="V981" i="16"/>
  <c r="R981" i="16" s="1"/>
  <c r="V965" i="16"/>
  <c r="R965" i="16" s="1"/>
  <c r="V949" i="16"/>
  <c r="R949" i="16" s="1"/>
  <c r="V933" i="16"/>
  <c r="F933" i="16" s="1"/>
  <c r="AB1295" i="16"/>
  <c r="AB1255" i="16"/>
  <c r="AB1195" i="16"/>
  <c r="AB1167" i="16"/>
  <c r="AB1119" i="16"/>
  <c r="AB1039" i="16"/>
  <c r="AB1460" i="16"/>
  <c r="AB1434" i="16"/>
  <c r="AB1428" i="16"/>
  <c r="AB925" i="16"/>
  <c r="AB921" i="16"/>
  <c r="AB917" i="16"/>
  <c r="AB913" i="16"/>
  <c r="AB909" i="16"/>
  <c r="AB905" i="16"/>
  <c r="AB901" i="16"/>
  <c r="AB897" i="16"/>
  <c r="AB893" i="16"/>
  <c r="AB889" i="16"/>
  <c r="AB885" i="16"/>
  <c r="AB881" i="16"/>
  <c r="AB877" i="16"/>
  <c r="AB873" i="16"/>
  <c r="AB869" i="16"/>
  <c r="AB865" i="16"/>
  <c r="AB861" i="16"/>
  <c r="AB857" i="16"/>
  <c r="AB853" i="16"/>
  <c r="AB849" i="16"/>
  <c r="AB845" i="16"/>
  <c r="AB841" i="16"/>
  <c r="AB837" i="16"/>
  <c r="AB833" i="16"/>
  <c r="AB829" i="16"/>
  <c r="AB825" i="16"/>
  <c r="AB821" i="16"/>
  <c r="AB817" i="16"/>
  <c r="AB809" i="16"/>
  <c r="AB805" i="16"/>
  <c r="AB801" i="16"/>
  <c r="AB797" i="16"/>
  <c r="AB793" i="16"/>
  <c r="AB789" i="16"/>
  <c r="AB785" i="16"/>
  <c r="AB781" i="16"/>
  <c r="AB777" i="16"/>
  <c r="AB773" i="16"/>
  <c r="AB769" i="16"/>
  <c r="AB765" i="16"/>
  <c r="AB761" i="16"/>
  <c r="AB757" i="16"/>
  <c r="AB753" i="16"/>
  <c r="AB749" i="16"/>
  <c r="AB745" i="16"/>
  <c r="AB733" i="16"/>
  <c r="AB725" i="16"/>
  <c r="AB721" i="16"/>
  <c r="AB717" i="16"/>
  <c r="AB713" i="16"/>
  <c r="AB709" i="16"/>
  <c r="AB705" i="16"/>
  <c r="AB701" i="16"/>
  <c r="AB697" i="16"/>
  <c r="AB693" i="16"/>
  <c r="AB689" i="16"/>
  <c r="AB685" i="16"/>
  <c r="AB681" i="16"/>
  <c r="AB677" i="16"/>
  <c r="AB673" i="16"/>
  <c r="AB669" i="16"/>
  <c r="AB665" i="16"/>
  <c r="AB661" i="16"/>
  <c r="AB657" i="16"/>
  <c r="AB653" i="16"/>
  <c r="AB649" i="16"/>
  <c r="AB645" i="16"/>
  <c r="AB641" i="16"/>
  <c r="AB637" i="16"/>
  <c r="AB629" i="16"/>
  <c r="AB625" i="16"/>
  <c r="AB621" i="16"/>
  <c r="AB617" i="16"/>
  <c r="AB613" i="16"/>
  <c r="AB605" i="16"/>
  <c r="AB601" i="16"/>
  <c r="AB597" i="16"/>
  <c r="AB593" i="16"/>
  <c r="AB589" i="16"/>
  <c r="AB585" i="16"/>
  <c r="AB581" i="16"/>
  <c r="AB577" i="16"/>
  <c r="AB573" i="16"/>
  <c r="AB2328" i="16"/>
  <c r="AB2322" i="16"/>
  <c r="AB2264" i="16"/>
  <c r="AB2258" i="16"/>
  <c r="AB2200" i="16"/>
  <c r="AB2194" i="16"/>
  <c r="AB1394" i="16"/>
  <c r="AB1319" i="16"/>
  <c r="AB1231" i="16"/>
  <c r="AB1063" i="16"/>
  <c r="AB1930" i="16"/>
  <c r="AB1754" i="16"/>
  <c r="AB1748" i="16"/>
  <c r="AB1684" i="16"/>
  <c r="AB1652" i="16"/>
  <c r="AB1311" i="16"/>
  <c r="AB1305" i="16"/>
  <c r="AB1263" i="16"/>
  <c r="AB1191" i="16"/>
  <c r="AB1135" i="16"/>
  <c r="AB1095" i="16"/>
  <c r="AB1055" i="16"/>
  <c r="AB2256" i="16"/>
  <c r="AB2192" i="16"/>
  <c r="AB2128" i="16"/>
  <c r="AB2064" i="16"/>
  <c r="AB2000" i="16"/>
  <c r="AB1936" i="16"/>
  <c r="AB1778" i="16"/>
  <c r="AB1772" i="16"/>
  <c r="AB1223" i="16"/>
  <c r="AB1183" i="16"/>
  <c r="B15" i="16"/>
  <c r="C15" i="16"/>
  <c r="B14" i="16"/>
  <c r="C14" i="16"/>
  <c r="B13" i="16"/>
  <c r="C13" i="16"/>
  <c r="C12" i="16"/>
  <c r="B12" i="16"/>
  <c r="B11" i="16"/>
  <c r="C11" i="16"/>
  <c r="C10" i="16"/>
  <c r="B10" i="16"/>
  <c r="B9" i="16"/>
  <c r="C9" i="16"/>
  <c r="B8" i="16"/>
  <c r="C8" i="16"/>
  <c r="B7" i="16"/>
  <c r="V7" i="16" s="1"/>
  <c r="C7" i="16"/>
  <c r="B6" i="16"/>
  <c r="C6" i="16"/>
  <c r="B5" i="16"/>
  <c r="C5" i="16"/>
  <c r="H45" i="10"/>
  <c r="D45" i="10" s="1"/>
  <c r="C23" i="10"/>
  <c r="H30" i="10"/>
  <c r="D30" i="10" s="1"/>
  <c r="H22" i="10"/>
  <c r="D22" i="10" s="1"/>
  <c r="D18" i="10"/>
  <c r="K65" i="10"/>
  <c r="C43" i="10"/>
  <c r="C18" i="10"/>
  <c r="C48" i="10"/>
  <c r="C33" i="10"/>
  <c r="F65" i="10"/>
  <c r="C28" i="10"/>
  <c r="F33" i="10"/>
  <c r="H33" i="10" s="1"/>
  <c r="D33" i="10" s="1"/>
  <c r="C65" i="10"/>
  <c r="C38" i="10"/>
  <c r="F27" i="10"/>
  <c r="G17" i="10"/>
  <c r="H17" i="10" s="1"/>
  <c r="C15" i="10"/>
  <c r="C22" i="10"/>
  <c r="F31" i="10"/>
  <c r="H31" i="10" s="1"/>
  <c r="D31" i="10" s="1"/>
  <c r="F63" i="10"/>
  <c r="F36" i="10"/>
  <c r="H36" i="10" s="1"/>
  <c r="D36" i="10" s="1"/>
  <c r="F46" i="10"/>
  <c r="H46" i="10" s="1"/>
  <c r="D46" i="10" s="1"/>
  <c r="F50" i="10"/>
  <c r="F59" i="10" s="1"/>
  <c r="H59" i="10" s="1"/>
  <c r="F41" i="10"/>
  <c r="H41" i="10" s="1"/>
  <c r="D41" i="10" s="1"/>
  <c r="H26" i="10"/>
  <c r="D26" i="10" s="1"/>
  <c r="F21" i="10"/>
  <c r="H21" i="10" s="1"/>
  <c r="D21" i="10" s="1"/>
  <c r="B31" i="4"/>
  <c r="A19" i="10" s="1"/>
  <c r="C36" i="10"/>
  <c r="G16" i="10"/>
  <c r="H16" i="10" s="1"/>
  <c r="C16" i="10"/>
  <c r="B83" i="4"/>
  <c r="A59" i="10" s="1"/>
  <c r="B69" i="4"/>
  <c r="A50" i="10" s="1"/>
  <c r="C25" i="10"/>
  <c r="C13" i="10"/>
  <c r="C12" i="10"/>
  <c r="C11" i="10"/>
  <c r="C10" i="10"/>
  <c r="C9" i="10"/>
  <c r="C8" i="10"/>
  <c r="C7" i="10"/>
  <c r="C5" i="10"/>
  <c r="C6" i="10"/>
  <c r="C4" i="10"/>
  <c r="V2415" i="16"/>
  <c r="G2415" i="16" s="1"/>
  <c r="AB2415" i="16"/>
  <c r="V2399" i="16"/>
  <c r="G2399" i="16" s="1"/>
  <c r="AB2399" i="16"/>
  <c r="V2387" i="16"/>
  <c r="G2387" i="16" s="1"/>
  <c r="AB2387" i="16"/>
  <c r="AB1906" i="16"/>
  <c r="V1906" i="16"/>
  <c r="H1906" i="16" s="1"/>
  <c r="V1890" i="16"/>
  <c r="I1890" i="16" s="1"/>
  <c r="AB1890" i="16"/>
  <c r="V1878" i="16"/>
  <c r="F1878" i="16" s="1"/>
  <c r="AB1878" i="16"/>
  <c r="R1844" i="16"/>
  <c r="H1844" i="16"/>
  <c r="J1844" i="16"/>
  <c r="G1844" i="16"/>
  <c r="V1704" i="16"/>
  <c r="AB1704" i="16"/>
  <c r="AB1676" i="16"/>
  <c r="V1676" i="16"/>
  <c r="V1623" i="16"/>
  <c r="G1623" i="16" s="1"/>
  <c r="AB1623" i="16"/>
  <c r="V1617" i="16"/>
  <c r="AB1617" i="16"/>
  <c r="V1600" i="16"/>
  <c r="AB1600" i="16"/>
  <c r="V1591" i="16"/>
  <c r="J1591" i="16" s="1"/>
  <c r="AB1591" i="16"/>
  <c r="G1591" i="16"/>
  <c r="V1386" i="16"/>
  <c r="J1386" i="16" s="1"/>
  <c r="AB1386" i="16"/>
  <c r="V1376" i="16"/>
  <c r="J1376" i="16" s="1"/>
  <c r="AB1376" i="16"/>
  <c r="R1363" i="16"/>
  <c r="I1363" i="16"/>
  <c r="F1363" i="16"/>
  <c r="V1360" i="16"/>
  <c r="R1360" i="16" s="1"/>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H1385" i="16" s="1"/>
  <c r="AB1385" i="16"/>
  <c r="V1366" i="16"/>
  <c r="F1366" i="16" s="1"/>
  <c r="AB1366" i="16"/>
  <c r="AB1345" i="16"/>
  <c r="V1345" i="16"/>
  <c r="G1345" i="16" s="1"/>
  <c r="V1265" i="16"/>
  <c r="G1265" i="16" s="1"/>
  <c r="AB1265" i="16"/>
  <c r="V1252" i="16"/>
  <c r="R1252" i="16" s="1"/>
  <c r="AB1252" i="16"/>
  <c r="V1246" i="16"/>
  <c r="J1246" i="16" s="1"/>
  <c r="AB1246" i="16"/>
  <c r="V1209" i="16"/>
  <c r="AB1209" i="16"/>
  <c r="V1192" i="16"/>
  <c r="R1192" i="16" s="1"/>
  <c r="AB1192" i="16"/>
  <c r="V1171" i="16"/>
  <c r="G1171" i="16" s="1"/>
  <c r="AB1171" i="16"/>
  <c r="AB1127" i="16"/>
  <c r="V1127" i="16"/>
  <c r="J1127" i="16" s="1"/>
  <c r="V1099" i="16"/>
  <c r="G1099" i="16" s="1"/>
  <c r="AB1099" i="16"/>
  <c r="V1080" i="16"/>
  <c r="H1080" i="16" s="1"/>
  <c r="AB1080" i="16"/>
  <c r="G1073" i="16"/>
  <c r="J1073" i="16"/>
  <c r="I1073" i="16"/>
  <c r="V1070" i="16"/>
  <c r="F1070" i="16" s="1"/>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G2143" i="16" s="1"/>
  <c r="AB2143" i="16"/>
  <c r="V2134" i="16"/>
  <c r="E2134" i="16" s="1"/>
  <c r="X2134" i="16" s="1"/>
  <c r="AB2134" i="16"/>
  <c r="V2131" i="16"/>
  <c r="G2131" i="16"/>
  <c r="AB2131" i="16"/>
  <c r="V2128" i="16"/>
  <c r="J2128" i="16" s="1"/>
  <c r="V2122" i="16"/>
  <c r="E2122" i="16" s="1"/>
  <c r="X2122" i="16" s="1"/>
  <c r="G2119" i="16"/>
  <c r="H2119" i="16"/>
  <c r="I2119" i="16"/>
  <c r="F2119" i="16"/>
  <c r="E2119" i="16"/>
  <c r="X2119" i="16" s="1"/>
  <c r="AB2418" i="16"/>
  <c r="V2418" i="16"/>
  <c r="H2418" i="16" s="1"/>
  <c r="V2402" i="16"/>
  <c r="J2402" i="16" s="1"/>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J1642" i="16" s="1"/>
  <c r="AB1642" i="16"/>
  <c r="V1632" i="16"/>
  <c r="F1632" i="16" s="1"/>
  <c r="AB1632" i="16"/>
  <c r="G1620" i="16"/>
  <c r="F1620" i="16"/>
  <c r="V1610" i="16"/>
  <c r="AB1610" i="16"/>
  <c r="R1588" i="16"/>
  <c r="G1588" i="16"/>
  <c r="F1588" i="16"/>
  <c r="V1452" i="16"/>
  <c r="R1452" i="16" s="1"/>
  <c r="AB1452" i="16"/>
  <c r="V1448" i="16"/>
  <c r="AB1448" i="16"/>
  <c r="V1420" i="16"/>
  <c r="AB1420" i="16"/>
  <c r="V1416" i="16"/>
  <c r="F1416" i="16" s="1"/>
  <c r="AB1416" i="16"/>
  <c r="V1373" i="16"/>
  <c r="F1373" i="16" s="1"/>
  <c r="AB1373" i="16"/>
  <c r="V1356" i="16"/>
  <c r="AB1356" i="16"/>
  <c r="V1155" i="16"/>
  <c r="AB1155" i="16"/>
  <c r="V1121" i="16"/>
  <c r="G1121" i="16" s="1"/>
  <c r="AB1121" i="16"/>
  <c r="V1077" i="16"/>
  <c r="H1077" i="16" s="1"/>
  <c r="AB1077" i="16"/>
  <c r="V1064" i="16"/>
  <c r="G1064" i="16" s="1"/>
  <c r="AB1064" i="16"/>
  <c r="AB1031" i="16"/>
  <c r="V1031" i="16"/>
  <c r="R1023" i="16"/>
  <c r="J1023" i="16"/>
  <c r="I971" i="16"/>
  <c r="R971" i="16"/>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I2424" i="16" s="1"/>
  <c r="V2408" i="16"/>
  <c r="AB2408" i="16"/>
  <c r="V2398" i="16"/>
  <c r="I2398" i="16" s="1"/>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AB1400" i="16"/>
  <c r="G1372" i="16"/>
  <c r="R1372" i="16"/>
  <c r="V1341" i="16"/>
  <c r="G1341" i="16" s="1"/>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AB2139" i="16"/>
  <c r="G2139" i="16"/>
  <c r="V2118" i="16"/>
  <c r="E2118" i="16" s="1"/>
  <c r="X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V2270" i="16"/>
  <c r="AB2270" i="16"/>
  <c r="V2246" i="16"/>
  <c r="AB2246" i="16"/>
  <c r="V2243" i="16"/>
  <c r="G2243" i="16" s="1"/>
  <c r="AB2243" i="16"/>
  <c r="V2040" i="16"/>
  <c r="AB2040" i="16"/>
  <c r="V2024" i="16"/>
  <c r="G2024" i="16" s="1"/>
  <c r="AB2024" i="16"/>
  <c r="V2014" i="16"/>
  <c r="H2014" i="16" s="1"/>
  <c r="AB2014" i="16"/>
  <c r="V2011" i="16"/>
  <c r="G2011" i="16" s="1"/>
  <c r="AB2011" i="16"/>
  <c r="J2008" i="16"/>
  <c r="I2008" i="16"/>
  <c r="V1990" i="16"/>
  <c r="AB1990" i="16"/>
  <c r="V1987" i="16"/>
  <c r="AB1987" i="16"/>
  <c r="AB2482" i="16"/>
  <c r="V2482" i="16"/>
  <c r="R2482" i="16" s="1"/>
  <c r="V2466" i="16"/>
  <c r="AB2466" i="16"/>
  <c r="V2454" i="16"/>
  <c r="I2454" i="16" s="1"/>
  <c r="AB2454" i="16"/>
  <c r="V2448" i="16"/>
  <c r="E2448" i="16" s="1"/>
  <c r="X2448" i="16" s="1"/>
  <c r="V2442" i="16"/>
  <c r="R2442" i="16" s="1"/>
  <c r="AB2354" i="16"/>
  <c r="V2354" i="16"/>
  <c r="G2354" i="16" s="1"/>
  <c r="V2338" i="16"/>
  <c r="R2338" i="16" s="1"/>
  <c r="AB2338" i="16"/>
  <c r="V2335" i="16"/>
  <c r="AB2335" i="16"/>
  <c r="V2326" i="16"/>
  <c r="I2326" i="16" s="1"/>
  <c r="AB2326" i="16"/>
  <c r="V2320" i="16"/>
  <c r="J2320" i="16" s="1"/>
  <c r="V2314" i="16"/>
  <c r="E2314" i="16" s="1"/>
  <c r="X2314" i="16" s="1"/>
  <c r="AB2226" i="16"/>
  <c r="V2226" i="16"/>
  <c r="R2226" i="16" s="1"/>
  <c r="V2223" i="16"/>
  <c r="AB2223" i="16"/>
  <c r="V2210" i="16"/>
  <c r="R2210" i="16" s="1"/>
  <c r="AB2210" i="16"/>
  <c r="V2207" i="16"/>
  <c r="AB2207" i="16"/>
  <c r="V2198" i="16"/>
  <c r="AB2198" i="16"/>
  <c r="V2195" i="16"/>
  <c r="G2195" i="16" s="1"/>
  <c r="V2192" i="16"/>
  <c r="I2192" i="16" s="1"/>
  <c r="V2186" i="16"/>
  <c r="E2186" i="16" s="1"/>
  <c r="X2186" i="16" s="1"/>
  <c r="V2098" i="16"/>
  <c r="R2098" i="16" s="1"/>
  <c r="AB2098" i="16"/>
  <c r="V2082" i="16"/>
  <c r="R2082" i="16" s="1"/>
  <c r="AB2082" i="16"/>
  <c r="V2070" i="16"/>
  <c r="J2070" i="16" s="1"/>
  <c r="AB2070" i="16"/>
  <c r="V2064" i="16"/>
  <c r="I2064" i="16" s="1"/>
  <c r="V2058" i="16"/>
  <c r="R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G1738" i="16" s="1"/>
  <c r="AB1738" i="16"/>
  <c r="V1728" i="16"/>
  <c r="R1728" i="16" s="1"/>
  <c r="AB1728" i="16"/>
  <c r="V1719" i="16"/>
  <c r="AB1719" i="16"/>
  <c r="V1580" i="16"/>
  <c r="J1580" i="16" s="1"/>
  <c r="AB1580" i="16"/>
  <c r="V1576" i="16"/>
  <c r="I1576" i="16" s="1"/>
  <c r="AB1576" i="16"/>
  <c r="AB1548" i="16"/>
  <c r="V1548" i="16"/>
  <c r="V1544" i="16"/>
  <c r="AB1544" i="16"/>
  <c r="V1514" i="16"/>
  <c r="F1514" i="16" s="1"/>
  <c r="AB1514" i="16"/>
  <c r="V1504" i="16"/>
  <c r="G1504" i="16" s="1"/>
  <c r="AB1504" i="16"/>
  <c r="V1495" i="16"/>
  <c r="AB1495" i="16"/>
  <c r="V1489" i="16"/>
  <c r="AB1489" i="16"/>
  <c r="V1482" i="16"/>
  <c r="I1482" i="16" s="1"/>
  <c r="AB1482" i="16"/>
  <c r="AB2488" i="16"/>
  <c r="V2488" i="16"/>
  <c r="J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F2104" i="16" s="1"/>
  <c r="AB2104" i="16"/>
  <c r="V2088" i="16"/>
  <c r="R2088" i="16" s="1"/>
  <c r="AB2088" i="16"/>
  <c r="V2078" i="16"/>
  <c r="AB2078" i="16"/>
  <c r="V2075" i="16"/>
  <c r="G2075" i="16" s="1"/>
  <c r="V2054" i="16"/>
  <c r="G2054" i="16" s="1"/>
  <c r="V2051" i="16"/>
  <c r="G2051" i="16" s="1"/>
  <c r="AB2051" i="16"/>
  <c r="V1960" i="16"/>
  <c r="AB1960" i="16"/>
  <c r="V1950" i="16"/>
  <c r="I1950" i="16" s="1"/>
  <c r="AB1950" i="16"/>
  <c r="V1947" i="16"/>
  <c r="G1947" i="16" s="1"/>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G1513" i="16" s="1"/>
  <c r="AB1513" i="16"/>
  <c r="F1503" i="16"/>
  <c r="J1503" i="16"/>
  <c r="E1503" i="16"/>
  <c r="X1503" i="16" s="1"/>
  <c r="V2431" i="16"/>
  <c r="H2431" i="16" s="1"/>
  <c r="AB2431" i="16"/>
  <c r="V2367" i="16"/>
  <c r="G2367" i="16" s="1"/>
  <c r="AB2367" i="16"/>
  <c r="V2355" i="16"/>
  <c r="G2355" i="16" s="1"/>
  <c r="V2303" i="16"/>
  <c r="AB2303" i="16"/>
  <c r="V2239" i="16"/>
  <c r="J2239" i="16" s="1"/>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s="1"/>
  <c r="V1329" i="16"/>
  <c r="AB1329" i="16"/>
  <c r="J1325" i="16"/>
  <c r="E1325" i="16"/>
  <c r="X1325" i="16" s="1"/>
  <c r="V1312" i="16"/>
  <c r="I1312" i="16" s="1"/>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E2226" i="16"/>
  <c r="X2226" i="16" s="1"/>
  <c r="G2218" i="16"/>
  <c r="F2218" i="16"/>
  <c r="H2202" i="16"/>
  <c r="I2202" i="16"/>
  <c r="E2202" i="16"/>
  <c r="X2202" i="16" s="1"/>
  <c r="R2186" i="16"/>
  <c r="F2186" i="16"/>
  <c r="J2170" i="16"/>
  <c r="G2170" i="16"/>
  <c r="E2162" i="16"/>
  <c r="X2162" i="16" s="1"/>
  <c r="R2162" i="16"/>
  <c r="F2138" i="16"/>
  <c r="G2138" i="16"/>
  <c r="E2138" i="16"/>
  <c r="X2138" i="16" s="1"/>
  <c r="G2114" i="16"/>
  <c r="E2114" i="16"/>
  <c r="X2114" i="16" s="1"/>
  <c r="G2106" i="16"/>
  <c r="J2106" i="16"/>
  <c r="I2090" i="16"/>
  <c r="G2090" i="16"/>
  <c r="J2090" i="16"/>
  <c r="R2090" i="16"/>
  <c r="G2074" i="16"/>
  <c r="J2074" i="16"/>
  <c r="J2058" i="16"/>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E1789" i="16"/>
  <c r="X1789" i="16" s="1"/>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I1127" i="16"/>
  <c r="H1124" i="16"/>
  <c r="J1124" i="16"/>
  <c r="I1124" i="16"/>
  <c r="E1121" i="16"/>
  <c r="X1121" i="16" s="1"/>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G1025" i="16"/>
  <c r="R1025" i="16"/>
  <c r="F1025" i="16"/>
  <c r="F1021" i="16"/>
  <c r="G1021" i="16"/>
  <c r="R1021" i="16"/>
  <c r="I1021" i="16"/>
  <c r="H1021" i="16"/>
  <c r="G1019" i="16"/>
  <c r="I1019" i="16"/>
  <c r="E1019" i="16"/>
  <c r="X1019" i="16" s="1"/>
  <c r="R1017" i="16"/>
  <c r="F1017" i="16"/>
  <c r="H1017" i="16"/>
  <c r="G1017" i="16"/>
  <c r="I1015" i="16"/>
  <c r="F1013" i="16"/>
  <c r="H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E857" i="16"/>
  <c r="X857" i="16" s="1"/>
  <c r="G857" i="16"/>
  <c r="R857" i="16"/>
  <c r="H857" i="16"/>
  <c r="F857" i="16"/>
  <c r="I857" i="16"/>
  <c r="J857" i="16"/>
  <c r="H855" i="16"/>
  <c r="I855" i="16"/>
  <c r="F855" i="16"/>
  <c r="J853" i="16"/>
  <c r="I853" i="16"/>
  <c r="G853" i="16"/>
  <c r="F853" i="16"/>
  <c r="J851" i="16"/>
  <c r="F851" i="16"/>
  <c r="H849" i="16"/>
  <c r="E849" i="16"/>
  <c r="X849" i="16" s="1"/>
  <c r="F849" i="16"/>
  <c r="J849" i="16"/>
  <c r="G847" i="16"/>
  <c r="J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E761" i="16"/>
  <c r="X761" i="16" s="1"/>
  <c r="G761" i="16"/>
  <c r="I761" i="16"/>
  <c r="R761" i="16"/>
  <c r="F761" i="16"/>
  <c r="J759" i="16"/>
  <c r="F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G683" i="16"/>
  <c r="E683" i="16"/>
  <c r="X683" i="16" s="1"/>
  <c r="I681" i="16"/>
  <c r="R681" i="16"/>
  <c r="J681" i="16"/>
  <c r="E681" i="16"/>
  <c r="X681" i="16" s="1"/>
  <c r="E679" i="16"/>
  <c r="X679" i="16" s="1"/>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H791" i="16"/>
  <c r="E627" i="16"/>
  <c r="X627" i="16" s="1"/>
  <c r="J623" i="16"/>
  <c r="E859" i="16"/>
  <c r="X859" i="16" s="1"/>
  <c r="J1352" i="16"/>
  <c r="R859" i="16"/>
  <c r="J711" i="16"/>
  <c r="H679" i="16"/>
  <c r="G1023"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G659" i="16"/>
  <c r="E631" i="16"/>
  <c r="X631" i="16" s="1"/>
  <c r="E615" i="16"/>
  <c r="X615" i="16" s="1"/>
  <c r="H1917" i="16"/>
  <c r="F1155" i="16"/>
  <c r="J1011" i="16"/>
  <c r="H929" i="16"/>
  <c r="R879" i="16"/>
  <c r="H799" i="16"/>
  <c r="H727" i="16"/>
  <c r="R607" i="16"/>
  <c r="H1925" i="16"/>
  <c r="E2354" i="16"/>
  <c r="X2354" i="16" s="1"/>
  <c r="G921"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E921" i="16"/>
  <c r="X921" i="16" s="1"/>
  <c r="H815" i="16"/>
  <c r="H775" i="16"/>
  <c r="R627" i="16"/>
  <c r="R1770" i="16"/>
  <c r="J833" i="16"/>
  <c r="R1195" i="16"/>
  <c r="R771"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J93" i="16"/>
  <c r="F1385" i="16"/>
  <c r="H1993" i="16"/>
  <c r="I1881" i="16"/>
  <c r="I1097" i="16"/>
  <c r="F844" i="16"/>
  <c r="G93" i="16"/>
  <c r="I1889" i="16"/>
  <c r="J1097" i="16"/>
  <c r="J1857" i="16"/>
  <c r="F1401" i="16"/>
  <c r="R1641" i="16"/>
  <c r="I93" i="16"/>
  <c r="E89" i="16"/>
  <c r="X89" i="16" s="1"/>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G164" i="16"/>
  <c r="E155" i="16"/>
  <c r="X155" i="16" s="1"/>
  <c r="F59" i="16"/>
  <c r="G77" i="16"/>
  <c r="X457" i="16"/>
  <c r="X363" i="16"/>
  <c r="X268" i="16"/>
  <c r="X564" i="16"/>
  <c r="X572" i="16"/>
  <c r="X67" i="16"/>
  <c r="X27" i="16"/>
  <c r="X351" i="16"/>
  <c r="X479" i="16"/>
  <c r="X398"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I1220" i="16" s="1"/>
  <c r="AB1220" i="16"/>
  <c r="AB1111" i="16"/>
  <c r="V1111" i="16"/>
  <c r="V1098" i="16"/>
  <c r="E1098" i="16" s="1"/>
  <c r="X1098" i="16" s="1"/>
  <c r="AB1098" i="16"/>
  <c r="F1095" i="16"/>
  <c r="J1095" i="16"/>
  <c r="V1092" i="16"/>
  <c r="I1092" i="16" s="1"/>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s="1"/>
  <c r="V1290" i="16"/>
  <c r="E1290" i="16" s="1"/>
  <c r="X1290" i="16" s="1"/>
  <c r="AB1290" i="16"/>
  <c r="V1284" i="16"/>
  <c r="AB1284" i="16"/>
  <c r="AB1175" i="16"/>
  <c r="V1175" i="16"/>
  <c r="V1162" i="16"/>
  <c r="G1162" i="16" s="1"/>
  <c r="AB1162" i="16"/>
  <c r="V1156" i="16"/>
  <c r="R1156" i="16" s="1"/>
  <c r="AB1156" i="16"/>
  <c r="AB1047" i="16"/>
  <c r="V1047" i="16"/>
  <c r="V1034" i="16"/>
  <c r="J1034" i="16" s="1"/>
  <c r="AB1034" i="16"/>
  <c r="V1028" i="16"/>
  <c r="G1028" i="16" s="1"/>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R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R1330" i="16" s="1"/>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R1306" i="16" s="1"/>
  <c r="AB1306" i="16"/>
  <c r="V1274" i="16"/>
  <c r="F1274" i="16" s="1"/>
  <c r="AB1274" i="16"/>
  <c r="V1242" i="16"/>
  <c r="AB1242" i="16"/>
  <c r="V1210" i="16"/>
  <c r="F1210" i="16" s="1"/>
  <c r="AB1210" i="16"/>
  <c r="V1178" i="16"/>
  <c r="E1178" i="16" s="1"/>
  <c r="X1178" i="16" s="1"/>
  <c r="AB1178" i="16"/>
  <c r="V1146" i="16"/>
  <c r="R1146" i="16" s="1"/>
  <c r="AB1146" i="16"/>
  <c r="V1114" i="16"/>
  <c r="AB1114" i="16"/>
  <c r="V1082" i="16"/>
  <c r="J1082" i="16" s="1"/>
  <c r="AB1082" i="16"/>
  <c r="V1050" i="16"/>
  <c r="F1050" i="16" s="1"/>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H2424" i="16"/>
  <c r="J2424" i="16"/>
  <c r="E2424" i="16"/>
  <c r="X2424" i="16" s="1"/>
  <c r="F2424" i="16"/>
  <c r="G2424" i="16"/>
  <c r="I2422" i="16"/>
  <c r="R2422" i="16"/>
  <c r="J2422" i="16"/>
  <c r="F2422" i="16"/>
  <c r="H2422" i="16"/>
  <c r="G2422" i="16"/>
  <c r="G2420" i="16"/>
  <c r="H2420" i="16"/>
  <c r="F2420" i="16"/>
  <c r="I2420" i="16"/>
  <c r="R2420" i="16"/>
  <c r="J2420" i="16"/>
  <c r="R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J2340" i="16"/>
  <c r="E2340" i="16"/>
  <c r="X2340" i="16" s="1"/>
  <c r="R2340" i="16"/>
  <c r="I2340" i="16"/>
  <c r="H2340" i="16"/>
  <c r="G2340" i="16"/>
  <c r="F2340" i="16"/>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H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36" i="16"/>
  <c r="X1836" i="16" s="1"/>
  <c r="F1836"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R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H1354" i="16"/>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I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J1028" i="16"/>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F1030" i="16"/>
  <c r="F2070" i="16"/>
  <c r="G1992" i="16"/>
  <c r="F1992" i="16"/>
  <c r="E1972" i="16"/>
  <c r="X1972" i="16" s="1"/>
  <c r="H1972" i="16"/>
  <c r="G1876" i="16"/>
  <c r="H1506" i="16"/>
  <c r="I1506" i="16"/>
  <c r="I152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H1564" i="16"/>
  <c r="R1552" i="16"/>
  <c r="E1552" i="16"/>
  <c r="X1552" i="16" s="1"/>
  <c r="F1520" i="16"/>
  <c r="J1496" i="16"/>
  <c r="G1492" i="16"/>
  <c r="I1444" i="16"/>
  <c r="F1088" i="16"/>
  <c r="J1088" i="16"/>
  <c r="E596" i="16"/>
  <c r="X596" i="16" s="1"/>
  <c r="J596" i="16"/>
  <c r="J2296" i="16"/>
  <c r="F2296" i="16"/>
  <c r="H2138" i="16"/>
  <c r="H2122" i="16"/>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F1162"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I1528" i="16"/>
  <c r="I580" i="16"/>
  <c r="G1922" i="16"/>
  <c r="R610" i="16"/>
  <c r="H1222" i="16"/>
  <c r="F1076" i="16"/>
  <c r="I786" i="16"/>
  <c r="R1484" i="16"/>
  <c r="E1108" i="16"/>
  <c r="X1108" i="16" s="1"/>
  <c r="H1968" i="16"/>
  <c r="H1464" i="16"/>
  <c r="J2300" i="16"/>
  <c r="I722" i="16"/>
  <c r="J1922" i="16"/>
  <c r="R2138" i="16"/>
  <c r="I2278" i="16"/>
  <c r="R1442" i="16"/>
  <c r="I2186" i="16"/>
  <c r="G2274" i="16"/>
  <c r="R1054" i="16"/>
  <c r="E2300" i="16"/>
  <c r="X2300" i="16" s="1"/>
  <c r="G940" i="16"/>
  <c r="F1122" i="16"/>
  <c r="I2288" i="16"/>
  <c r="H940" i="16"/>
  <c r="I1266" i="16"/>
  <c r="E1622" i="16"/>
  <c r="X1622" i="16" s="1"/>
  <c r="F1394" i="16"/>
  <c r="J760" i="16"/>
  <c r="J668" i="16"/>
  <c r="I656" i="16"/>
  <c r="J604" i="16"/>
  <c r="G268"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J2226" i="16"/>
  <c r="E450" i="16"/>
  <c r="F142" i="16"/>
  <c r="F326" i="16"/>
  <c r="G450" i="16"/>
  <c r="E668" i="16"/>
  <c r="X668" i="16" s="1"/>
  <c r="F2226" i="16"/>
  <c r="H2400" i="16"/>
  <c r="H568" i="16"/>
  <c r="J352" i="16"/>
  <c r="F74" i="16"/>
  <c r="I326" i="16"/>
  <c r="H854" i="16"/>
  <c r="F1302" i="16"/>
  <c r="J2400" i="16"/>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H20" i="16"/>
  <c r="I1084" i="16"/>
  <c r="G2048" i="16"/>
  <c r="I2466" i="16"/>
  <c r="E462" i="16"/>
  <c r="I2460" i="16"/>
  <c r="E2048" i="16"/>
  <c r="X2048" i="16" s="1"/>
  <c r="I1896" i="16"/>
  <c r="R686" i="16"/>
  <c r="F986" i="16"/>
  <c r="H1134" i="16"/>
  <c r="I290" i="16"/>
  <c r="E134" i="16"/>
  <c r="R1974" i="16"/>
  <c r="G1084" i="16"/>
  <c r="G1920" i="16"/>
  <c r="H510" i="16"/>
  <c r="H41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I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H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J1084" i="16"/>
  <c r="H1084" i="16"/>
  <c r="R1060" i="16"/>
  <c r="H1060" i="16"/>
  <c r="E1060" i="16"/>
  <c r="X1060" i="16" s="1"/>
  <c r="F1060" i="16"/>
  <c r="H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J814" i="16"/>
  <c r="R746" i="16"/>
  <c r="R584" i="16"/>
  <c r="F584" i="16"/>
  <c r="J576" i="16"/>
  <c r="F1178" i="16"/>
  <c r="I1178" i="16"/>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G3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R1842" i="16" l="1"/>
  <c r="G1576" i="16"/>
  <c r="F1738" i="16"/>
  <c r="R2104" i="16"/>
  <c r="R1354" i="16"/>
  <c r="H1130" i="16"/>
  <c r="E1028" i="16"/>
  <c r="X1028" i="16" s="1"/>
  <c r="R1158" i="16"/>
  <c r="E1354" i="16"/>
  <c r="X1354" i="16" s="1"/>
  <c r="F1504" i="16"/>
  <c r="F1842" i="16"/>
  <c r="I2018" i="16"/>
  <c r="J2064" i="16"/>
  <c r="G2128" i="16"/>
  <c r="H2192" i="16"/>
  <c r="F2418" i="16"/>
  <c r="I2448" i="16"/>
  <c r="I2058" i="16"/>
  <c r="I2122" i="16"/>
  <c r="J1013" i="16"/>
  <c r="E1077" i="16"/>
  <c r="X1077" i="16" s="1"/>
  <c r="R1373" i="16"/>
  <c r="G1642" i="16"/>
  <c r="E1738" i="16"/>
  <c r="X1738" i="16" s="1"/>
  <c r="J1789" i="16"/>
  <c r="E2058" i="16"/>
  <c r="X2058" i="16" s="1"/>
  <c r="G1246" i="16"/>
  <c r="I1504" i="16"/>
  <c r="J1842" i="16"/>
  <c r="J2018" i="16"/>
  <c r="F2064" i="16"/>
  <c r="G2192" i="16"/>
  <c r="E2326" i="16"/>
  <c r="X2326" i="16" s="1"/>
  <c r="J2418" i="16"/>
  <c r="G2448" i="16"/>
  <c r="E2367" i="16"/>
  <c r="X2367" i="16" s="1"/>
  <c r="H2367" i="16"/>
  <c r="J1077" i="16"/>
  <c r="I1373" i="16"/>
  <c r="R1738" i="16"/>
  <c r="G2104" i="16"/>
  <c r="H1832" i="16"/>
  <c r="J1576" i="16"/>
  <c r="I2210" i="16"/>
  <c r="H1178" i="16"/>
  <c r="E2054" i="16"/>
  <c r="X2054" i="16" s="1"/>
  <c r="I1028" i="16"/>
  <c r="E1158" i="16"/>
  <c r="X1158" i="16" s="1"/>
  <c r="E1504" i="16"/>
  <c r="X1504" i="16" s="1"/>
  <c r="G1842" i="16"/>
  <c r="R2128" i="16"/>
  <c r="F2192" i="16"/>
  <c r="G2326" i="16"/>
  <c r="H2448" i="16"/>
  <c r="R2367" i="16"/>
  <c r="J2367" i="16"/>
  <c r="F2210" i="16"/>
  <c r="R1077" i="16"/>
  <c r="J1108" i="16"/>
  <c r="R1205" i="16"/>
  <c r="J1373" i="16"/>
  <c r="H1789" i="16"/>
  <c r="J1738" i="16"/>
  <c r="H2104" i="16"/>
  <c r="H1158" i="16"/>
  <c r="G1050" i="16"/>
  <c r="F1312" i="16"/>
  <c r="I2054" i="16"/>
  <c r="H1504" i="16"/>
  <c r="J1832" i="16"/>
  <c r="I1842" i="16"/>
  <c r="I2128" i="16"/>
  <c r="R2192" i="16"/>
  <c r="F2326" i="16"/>
  <c r="R2424" i="16"/>
  <c r="R2448" i="16"/>
  <c r="H1108" i="16"/>
  <c r="G1205" i="16"/>
  <c r="E1246" i="16"/>
  <c r="X1246" i="16" s="1"/>
  <c r="E1373" i="16"/>
  <c r="X1373" i="16" s="1"/>
  <c r="R1789" i="16"/>
  <c r="R2018" i="16"/>
  <c r="G2210" i="16"/>
  <c r="E2442" i="16"/>
  <c r="X2442" i="16" s="1"/>
  <c r="R1524" i="16"/>
  <c r="H1524" i="16"/>
  <c r="E1524" i="16"/>
  <c r="X1524" i="16" s="1"/>
  <c r="G1070" i="16"/>
  <c r="H1312" i="16"/>
  <c r="I1738" i="16"/>
  <c r="J1504" i="16"/>
  <c r="R2326" i="16"/>
  <c r="E2210" i="16"/>
  <c r="X2210" i="16" s="1"/>
  <c r="F1354" i="16"/>
  <c r="E1130" i="16"/>
  <c r="X1130" i="16" s="1"/>
  <c r="H1218" i="16"/>
  <c r="J1050" i="16"/>
  <c r="E1312" i="16"/>
  <c r="X1312" i="16" s="1"/>
  <c r="J2104" i="16"/>
  <c r="R1220" i="16"/>
  <c r="I1108" i="16"/>
  <c r="J1306" i="16"/>
  <c r="R1106" i="16"/>
  <c r="F1226" i="16"/>
  <c r="E1636" i="16"/>
  <c r="X1636" i="16" s="1"/>
  <c r="G1832" i="16"/>
  <c r="E1842" i="16"/>
  <c r="X1842" i="16" s="1"/>
  <c r="R2064" i="16"/>
  <c r="F2128" i="16"/>
  <c r="E2192" i="16"/>
  <c r="X2192" i="16" s="1"/>
  <c r="J2326" i="16"/>
  <c r="G2418" i="16"/>
  <c r="F2448" i="16"/>
  <c r="R1385" i="16"/>
  <c r="E2239" i="16"/>
  <c r="X2239" i="16" s="1"/>
  <c r="F1665" i="16"/>
  <c r="G1665" i="16"/>
  <c r="H2398" i="16"/>
  <c r="H683" i="16"/>
  <c r="R2122" i="16"/>
  <c r="E579" i="16"/>
  <c r="X579" i="16" s="1"/>
  <c r="F675" i="16"/>
  <c r="F859" i="16"/>
  <c r="I679" i="16"/>
  <c r="F2442" i="16"/>
  <c r="J763" i="16"/>
  <c r="J859" i="16"/>
  <c r="G1015" i="16"/>
  <c r="R1027" i="16"/>
  <c r="J1205" i="16"/>
  <c r="R1312" i="16"/>
  <c r="H1373" i="16"/>
  <c r="J2122" i="16"/>
  <c r="J2210" i="16"/>
  <c r="I2442" i="16"/>
  <c r="E965" i="16"/>
  <c r="X965" i="16" s="1"/>
  <c r="V14" i="16"/>
  <c r="G1312" i="16"/>
  <c r="R1102" i="16"/>
  <c r="E2104" i="16"/>
  <c r="X2104" i="16" s="1"/>
  <c r="F1832" i="16"/>
  <c r="E2418" i="16"/>
  <c r="X2418" i="16" s="1"/>
  <c r="E1076" i="16"/>
  <c r="X1076" i="16" s="1"/>
  <c r="F1170" i="16"/>
  <c r="E1082" i="16"/>
  <c r="X1082" i="16" s="1"/>
  <c r="E1106" i="16"/>
  <c r="X1106" i="16" s="1"/>
  <c r="G1158" i="16"/>
  <c r="I1832" i="16"/>
  <c r="E2064" i="16"/>
  <c r="X2064" i="16" s="1"/>
  <c r="H2128" i="16"/>
  <c r="J2192" i="16"/>
  <c r="H2326" i="16"/>
  <c r="E2344" i="16"/>
  <c r="X2344" i="16" s="1"/>
  <c r="I2418" i="16"/>
  <c r="AB7" i="16"/>
  <c r="I1665" i="16"/>
  <c r="E1665" i="16"/>
  <c r="X1665" i="16" s="1"/>
  <c r="I1077" i="16"/>
  <c r="G2122" i="16"/>
  <c r="F1102" i="16"/>
  <c r="H2210" i="16"/>
  <c r="F1158" i="16"/>
  <c r="G2064" i="16"/>
  <c r="F1077" i="16"/>
  <c r="V5" i="16"/>
  <c r="E5" i="16" s="1"/>
  <c r="X5" i="16" s="1"/>
  <c r="V9" i="16"/>
  <c r="V11" i="16"/>
  <c r="F11" i="16" s="1"/>
  <c r="V13" i="16"/>
  <c r="AB14" i="16"/>
  <c r="AB13" i="16"/>
  <c r="AB12" i="16"/>
  <c r="V12" i="16"/>
  <c r="R11" i="16"/>
  <c r="AB11" i="16"/>
  <c r="AB10" i="16"/>
  <c r="G63" i="10" s="1"/>
  <c r="H63" i="10" s="1"/>
  <c r="D63" i="10" s="1"/>
  <c r="V10" i="16"/>
  <c r="V8" i="16"/>
  <c r="AB9" i="16"/>
  <c r="AB8" i="16"/>
  <c r="F66" i="10"/>
  <c r="V6" i="16"/>
  <c r="AB6" i="16"/>
  <c r="R5" i="16"/>
  <c r="AB5" i="16"/>
  <c r="AK5" i="16" s="1"/>
  <c r="C45" i="10"/>
  <c r="C30" i="10"/>
  <c r="C26" i="10"/>
  <c r="H50" i="10"/>
  <c r="D50" i="10" s="1"/>
  <c r="C21" i="10"/>
  <c r="C31" i="10"/>
  <c r="D59" i="10"/>
  <c r="C59" i="10"/>
  <c r="D17" i="10"/>
  <c r="K64" i="10"/>
  <c r="F54" i="10"/>
  <c r="H54" i="10" s="1"/>
  <c r="C17" i="10"/>
  <c r="F42" i="10"/>
  <c r="H42" i="10" s="1"/>
  <c r="H27" i="10"/>
  <c r="F37" i="10"/>
  <c r="H37" i="10" s="1"/>
  <c r="F32" i="10"/>
  <c r="H32" i="10" s="1"/>
  <c r="F64" i="10"/>
  <c r="F47" i="10"/>
  <c r="H47" i="10" s="1"/>
  <c r="C41" i="10"/>
  <c r="D16" i="10"/>
  <c r="K63" i="10"/>
  <c r="C46" i="10"/>
  <c r="F58" i="10"/>
  <c r="H58" i="10" s="1"/>
  <c r="F51" i="10"/>
  <c r="F56" i="10"/>
  <c r="H56" i="10" s="1"/>
  <c r="F53" i="10"/>
  <c r="H53" i="10" s="1"/>
  <c r="F55" i="10"/>
  <c r="H55" i="10" s="1"/>
  <c r="F60" i="10"/>
  <c r="H60"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T15" i="16"/>
  <c r="S7" i="16"/>
  <c r="S15" i="16"/>
  <c r="T7" i="16"/>
  <c r="C50" i="10" l="1"/>
  <c r="G62" i="10"/>
  <c r="H62" i="10" s="1"/>
  <c r="D62" i="10" s="1"/>
  <c r="H5" i="16"/>
  <c r="H14" i="16"/>
  <c r="E14" i="16"/>
  <c r="F14" i="16"/>
  <c r="I14" i="16"/>
  <c r="R14" i="16"/>
  <c r="G14" i="16"/>
  <c r="J14" i="16"/>
  <c r="F5" i="16"/>
  <c r="E13" i="16"/>
  <c r="R13" i="16"/>
  <c r="I13" i="16"/>
  <c r="F13" i="16"/>
  <c r="J13" i="16"/>
  <c r="H13" i="16"/>
  <c r="G13" i="16"/>
  <c r="I11" i="16"/>
  <c r="H11" i="16"/>
  <c r="G11" i="16"/>
  <c r="E11" i="16"/>
  <c r="H9" i="16"/>
  <c r="G9" i="16"/>
  <c r="I9" i="16"/>
  <c r="R9" i="16"/>
  <c r="F9" i="16"/>
  <c r="J9" i="16"/>
  <c r="E9" i="16"/>
  <c r="J11" i="16"/>
  <c r="J5" i="16"/>
  <c r="G5" i="16"/>
  <c r="I5" i="16"/>
  <c r="R12" i="16"/>
  <c r="G12" i="16"/>
  <c r="F12" i="16"/>
  <c r="I12" i="16"/>
  <c r="E12" i="16"/>
  <c r="H12" i="16"/>
  <c r="J12" i="16"/>
  <c r="J10" i="16"/>
  <c r="E10" i="16"/>
  <c r="I10" i="16"/>
  <c r="H10" i="16"/>
  <c r="F10" i="16"/>
  <c r="G10" i="16"/>
  <c r="R10" i="16"/>
  <c r="J8" i="16"/>
  <c r="R8" i="16"/>
  <c r="I8" i="16"/>
  <c r="E8" i="16"/>
  <c r="H8" i="16"/>
  <c r="F8" i="16"/>
  <c r="G8" i="16"/>
  <c r="E6" i="16"/>
  <c r="F6" i="16"/>
  <c r="J6" i="16"/>
  <c r="G6" i="16"/>
  <c r="H6" i="16"/>
  <c r="R6" i="16"/>
  <c r="I6" i="16"/>
  <c r="C63" i="10"/>
  <c r="C64" i="10"/>
  <c r="H64" i="10"/>
  <c r="D64" i="10" s="1"/>
  <c r="D37" i="10"/>
  <c r="C37" i="10"/>
  <c r="D47" i="10"/>
  <c r="C47" i="10"/>
  <c r="D27" i="10"/>
  <c r="C27" i="10"/>
  <c r="D42" i="10"/>
  <c r="C42" i="10"/>
  <c r="D54" i="10"/>
  <c r="C54" i="10"/>
  <c r="D32" i="10"/>
  <c r="C32" i="10"/>
  <c r="D53" i="10"/>
  <c r="C53" i="10"/>
  <c r="D56" i="10"/>
  <c r="C56" i="10"/>
  <c r="C60" i="10"/>
  <c r="D60" i="10"/>
  <c r="F52" i="10"/>
  <c r="H52" i="10" s="1"/>
  <c r="H51" i="10"/>
  <c r="D55" i="10"/>
  <c r="C55" i="10"/>
  <c r="D58" i="10"/>
  <c r="C58" i="10"/>
  <c r="X175" i="16"/>
  <c r="X127" i="16"/>
  <c r="X95" i="16"/>
  <c r="X119" i="16"/>
  <c r="X63" i="16"/>
  <c r="X7" i="16"/>
  <c r="X87" i="16"/>
  <c r="X71" i="16"/>
  <c r="X135" i="16"/>
  <c r="X103" i="16"/>
  <c r="X55" i="16"/>
  <c r="X39" i="16"/>
  <c r="X23" i="16"/>
  <c r="X159" i="16"/>
  <c r="X111" i="16"/>
  <c r="X79" i="16"/>
  <c r="X47" i="16"/>
  <c r="X31" i="16"/>
  <c r="X167" i="16"/>
  <c r="X151" i="16"/>
  <c r="X143" i="16"/>
  <c r="X15" i="16"/>
  <c r="G66" i="10"/>
  <c r="S5" i="16"/>
  <c r="S13" i="16"/>
  <c r="T14" i="16"/>
  <c r="T9" i="16"/>
  <c r="S9" i="16"/>
  <c r="T12" i="16"/>
  <c r="T13" i="16"/>
  <c r="T5" i="16"/>
  <c r="T11" i="16"/>
  <c r="T8" i="16"/>
  <c r="S8" i="16"/>
  <c r="T10" i="16"/>
  <c r="S11" i="16"/>
  <c r="T6" i="16"/>
  <c r="X14" i="16" l="1"/>
  <c r="C62" i="10"/>
  <c r="X11" i="16"/>
  <c r="X9" i="16"/>
  <c r="X13" i="16"/>
  <c r="X12" i="16"/>
  <c r="X10" i="16"/>
  <c r="X8" i="16"/>
  <c r="X6" i="16"/>
  <c r="D51" i="10"/>
  <c r="C51" i="10"/>
  <c r="C52" i="10"/>
  <c r="D52" i="10"/>
  <c r="H66" i="10"/>
  <c r="H67" i="10" s="1"/>
  <c r="D2" i="10" s="1"/>
  <c r="C66" i="10"/>
  <c r="S6" i="16"/>
  <c r="S12" i="16"/>
  <c r="S14" i="16"/>
  <c r="S1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<sst xmlns="http://schemas.openxmlformats.org/spreadsheetml/2006/main" count="21612" uniqueCount="15456">
  <si>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</si>
  <si>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</si>
  <si>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</si>
  <si>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</si>
  <si>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</si>
  <si>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</si>
  <si>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</si>
  <si>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</si>
  <si>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</si>
  <si>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</si>
  <si>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</si>
  <si>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</si>
  <si>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</si>
  <si>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</si>
  <si>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</si>
  <si>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</si>
  <si>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</si>
  <si>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</si>
  <si>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</si>
  <si>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</si>
  <si>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</si>
  <si>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</si>
  <si>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</si>
  <si>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</si>
  <si>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</si>
  <si>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</si>
  <si>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</si>
  <si>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</si>
  <si>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</si>
  <si>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</si>
  <si>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</si>
  <si>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</si>
  <si>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</si>
  <si>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</si>
  <si>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</si>
  <si>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</si>
  <si>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</si>
  <si>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</si>
  <si>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</si>
  <si>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</si>
  <si>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</si>
  <si>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</si>
  <si>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</si>
  <si>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</si>
  <si>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</si>
  <si>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</si>
  <si>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</si>
  <si>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</si>
  <si>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</si>
  <si>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</si>
  <si>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</si>
  <si>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</si>
  <si>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</si>
  <si>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</si>
  <si>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</si>
  <si>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</si>
  <si>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</si>
  <si>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</si>
  <si>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</si>
  <si>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</si>
  <si>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</si>
  <si>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</si>
  <si>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</si>
  <si>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</si>
  <si>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</si>
  <si>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</si>
  <si>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</si>
  <si>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</si>
  <si>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</si>
  <si>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</si>
  <si>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</si>
  <si>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</si>
  <si>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</si>
  <si>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</si>
  <si>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</si>
  <si>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</si>
  <si>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</si>
  <si>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</si>
  <si>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</si>
  <si>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</si>
  <si>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</si>
  <si>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</si>
  <si>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</si>
  <si>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</si>
  <si>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</si>
  <si>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</si>
  <si>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</si>
  <si>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</si>
  <si>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</si>
  <si>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</si>
  <si>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</si>
  <si>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</si>
  <si>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</si>
  <si>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</si>
  <si>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</si>
  <si>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</si>
  <si>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</si>
  <si>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</si>
  <si>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</si>
  <si>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</si>
  <si>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</si>
  <si>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</si>
  <si>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</si>
  <si>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</si>
  <si>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</si>
  <si>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</si>
  <si>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</si>
  <si>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</si>
  <si>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</si>
  <si>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</si>
  <si>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</si>
  <si>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</si>
  <si>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</si>
  <si>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</si>
  <si>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</si>
  <si>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</si>
  <si>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</si>
  <si>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</si>
  <si>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</si>
  <si>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</si>
  <si>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</si>
  <si>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</si>
  <si>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</si>
  <si>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</si>
  <si>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</si>
  <si>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</si>
  <si>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</si>
  <si>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</si>
  <si>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</si>
  <si>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</si>
  <si>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</si>
  <si>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</si>
  <si>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</si>
  <si>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</si>
  <si>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</si>
  <si>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</si>
  <si>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</si>
  <si>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</si>
  <si>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</si>
  <si>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</si>
  <si>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</si>
  <si>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</si>
  <si>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</si>
  <si>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</si>
  <si>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</si>
  <si>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</si>
  <si>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</si>
  <si>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</si>
  <si>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</si>
  <si>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</si>
  <si>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</si>
  <si>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</si>
  <si>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</si>
  <si>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</si>
  <si>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</si>
  <si>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</si>
  <si>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</si>
  <si>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</si>
  <si>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</si>
  <si>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</si>
  <si>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</si>
  <si>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</si>
  <si>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</si>
  <si>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</si>
  <si>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</si>
  <si>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</si>
  <si>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</si>
  <si>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</si>
  <si>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</si>
  <si>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</si>
  <si>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</si>
  <si>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</si>
  <si>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</si>
  <si>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</si>
  <si>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</si>
  <si>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</si>
  <si>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</si>
  <si>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</si>
  <si>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</si>
  <si>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</si>
  <si>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</si>
  <si>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</si>
  <si>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</si>
  <si>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</si>
  <si>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</si>
  <si>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</si>
  <si>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</si>
  <si>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</si>
  <si>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</si>
  <si>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</si>
  <si>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</si>
  <si>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</si>
  <si>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</si>
  <si>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</si>
  <si>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</si>
  <si>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</si>
  <si>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</si>
  <si>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</si>
  <si>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</si>
  <si>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</si>
  <si>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</si>
  <si>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</si>
  <si>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</si>
  <si>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</si>
  <si>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</si>
  <si>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</si>
  <si>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</si>
  <si>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</si>
  <si>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</si>
  <si>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</si>
  <si>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</si>
  <si>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</si>
  <si>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</si>
  <si>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</si>
  <si>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</si>
  <si>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</si>
  <si>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</si>
  <si>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</si>
  <si>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</si>
  <si>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</si>
  <si>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</si>
  <si>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</si>
  <si>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</si>
  <si>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</si>
  <si>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</si>
  <si>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</si>
  <si>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</si>
  <si>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</si>
  <si>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</si>
  <si>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</si>
  <si>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</si>
  <si>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</si>
  <si>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</si>
  <si>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</si>
  <si>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</si>
  <si>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</si>
  <si>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</si>
  <si>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</si>
  <si>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</si>
  <si>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</si>
  <si>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</si>
  <si>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</si>
  <si>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</si>
  <si>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</si>
  <si>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</si>
  <si>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</si>
  <si>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</si>
  <si>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</si>
  <si>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</si>
  <si>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</si>
  <si>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</si>
  <si>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</si>
  <si>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</si>
  <si>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</si>
  <si>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</si>
  <si>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</si>
  <si>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</si>
  <si>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</si>
  <si>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</si>
  <si>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</si>
  <si>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</si>
  <si>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</si>
  <si>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</si>
  <si>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</si>
  <si>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</si>
  <si>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</si>
  <si>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</si>
  <si>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</si>
  <si>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</si>
  <si>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</si>
  <si>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</si>
  <si>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</si>
  <si>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</si>
  <si>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</si>
  <si>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</si>
  <si>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</si>
  <si>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</si>
  <si>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</si>
  <si>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</si>
  <si>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</si>
  <si>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</si>
  <si>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</si>
  <si>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</si>
  <si>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</si>
  <si>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</si>
  <si>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</si>
  <si>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</si>
  <si>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</si>
  <si>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</si>
  <si>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</si>
  <si>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</si>
  <si>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</si>
  <si>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</si>
  <si>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</si>
  <si>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</si>
  <si>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</si>
  <si>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</si>
  <si>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</si>
  <si>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</si>
  <si>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</si>
  <si>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</si>
  <si>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</si>
  <si>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</si>
  <si>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</si>
  <si>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</si>
  <si>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</si>
  <si>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</si>
  <si>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</si>
  <si>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</si>
  <si>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</si>
  <si>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</si>
  <si>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</si>
  <si>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</si>
  <si>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</si>
  <si>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</si>
  <si>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</si>
  <si>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</si>
  <si>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</si>
  <si>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</si>
  <si>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</si>
  <si>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</si>
  <si>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</si>
  <si>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</si>
  <si>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</si>
  <si>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</si>
  <si>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</si>
  <si>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</si>
  <si>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</si>
  <si>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</si>
  <si>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</si>
  <si>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</si>
  <si>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</si>
  <si>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</si>
  <si>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</si>
  <si>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</si>
  <si>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</si>
  <si>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</si>
  <si>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</si>
  <si>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</si>
  <si>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</si>
  <si>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</si>
  <si>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</si>
  <si>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</si>
  <si>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</si>
  <si>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</si>
  <si>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</si>
  <si>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</si>
  <si>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</si>
  <si>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</si>
  <si>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</si>
  <si>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</si>
  <si>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</si>
  <si>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</si>
  <si>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</si>
  <si>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</si>
  <si>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</si>
  <si>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</si>
  <si>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</si>
  <si>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</si>
  <si>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</si>
  <si>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</si>
  <si>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</si>
  <si>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</si>
  <si>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</si>
  <si>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</si>
  <si>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</si>
  <si>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</si>
  <si>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</si>
  <si>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</si>
  <si>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</si>
  <si>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</si>
  <si>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</si>
  <si>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</si>
  <si>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</si>
  <si>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</si>
  <si>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</si>
  <si>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</si>
  <si>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</si>
  <si>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</si>
  <si>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</si>
  <si>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</si>
  <si>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</si>
  <si>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</si>
  <si>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</si>
  <si>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</si>
  <si>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</si>
  <si>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</si>
  <si>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</si>
  <si>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</si>
  <si>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</si>
  <si>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</si>
  <si>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</si>
  <si>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</si>
  <si>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</si>
  <si>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</si>
  <si>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</si>
  <si>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</si>
  <si>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</si>
  <si>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</si>
  <si>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</si>
  <si>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</si>
  <si>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</si>
  <si>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</si>
  <si>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</si>
  <si>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</si>
  <si>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</si>
  <si>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</si>
  <si>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</si>
  <si>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</si>
  <si>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</si>
  <si>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</si>
  <si>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</si>
  <si>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</si>
  <si>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</si>
  <si>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</si>
  <si>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</si>
  <si>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</si>
  <si>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</si>
  <si>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</si>
  <si>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</si>
  <si>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</si>
  <si>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</si>
  <si>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</si>
  <si>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</si>
  <si>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</si>
  <si>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</si>
  <si>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</si>
  <si>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</si>
  <si>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</si>
  <si>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</si>
  <si>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</si>
  <si>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</si>
  <si>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</si>
  <si>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</si>
  <si>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</si>
  <si>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</si>
  <si>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</si>
  <si>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</si>
  <si>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</si>
  <si>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</si>
  <si>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</si>
  <si>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</si>
  <si>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</si>
  <si>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</si>
  <si>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</si>
  <si>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</si>
  <si>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</si>
  <si>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</si>
  <si>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</si>
  <si>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</si>
  <si>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</si>
  <si>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</si>
  <si>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</si>
  <si>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</si>
  <si>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</si>
  <si>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</si>
  <si>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</si>
  <si>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</si>
  <si>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</si>
  <si>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</si>
  <si>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</si>
  <si>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</si>
  <si>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</si>
  <si>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</si>
  <si>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</si>
  <si>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</si>
  <si>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</si>
  <si>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</si>
  <si>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</si>
  <si>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</si>
  <si>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</si>
  <si>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</si>
  <si>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</si>
  <si>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</si>
  <si>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</si>
  <si>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</si>
  <si>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</si>
  <si>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</si>
  <si>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</si>
  <si>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</si>
  <si>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</si>
  <si>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</si>
  <si>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</si>
  <si>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</si>
  <si>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</si>
  <si>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</si>
  <si>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</si>
  <si>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</si>
  <si>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</si>
  <si>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</si>
  <si>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</si>
  <si>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</si>
  <si>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</si>
  <si>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</si>
  <si>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</si>
  <si>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</si>
  <si>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</si>
  <si>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</si>
  <si>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</si>
  <si>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</si>
  <si>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</si>
  <si>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</si>
  <si>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</si>
  <si>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</si>
  <si>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</si>
  <si>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</si>
  <si>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</si>
  <si>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</si>
  <si>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</si>
  <si>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</si>
  <si>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</si>
  <si>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</si>
  <si>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</si>
  <si>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</si>
  <si>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</si>
  <si>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</si>
  <si>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</si>
  <si>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</si>
  <si>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</si>
  <si>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</si>
  <si>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</si>
  <si>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</si>
  <si>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</si>
  <si>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</si>
  <si>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</si>
  <si>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</si>
  <si>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</si>
  <si>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</si>
  <si>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</si>
  <si>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</si>
  <si>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</si>
  <si>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</si>
  <si>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</si>
  <si>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</si>
  <si>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</si>
  <si>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</si>
  <si>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</si>
  <si>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</si>
  <si>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</si>
  <si>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</si>
  <si>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</si>
  <si>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</si>
  <si>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</si>
  <si>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</si>
  <si>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</si>
  <si>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</si>
  <si>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</si>
  <si>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</si>
  <si>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</si>
  <si>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</si>
  <si>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</si>
  <si>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</si>
  <si>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</si>
  <si>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</si>
  <si>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</si>
  <si>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</si>
  <si>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</si>
  <si>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</si>
  <si>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</si>
  <si>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</si>
  <si>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</si>
  <si>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</si>
  <si>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</si>
  <si>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</si>
  <si>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</si>
  <si>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</si>
  <si>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</si>
  <si>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</si>
  <si>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</si>
  <si>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</si>
  <si>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</si>
  <si>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</si>
  <si>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</si>
  <si>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</si>
  <si>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</si>
  <si>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</si>
  <si>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</si>
  <si>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</si>
  <si>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</si>
  <si>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</si>
  <si>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</si>
  <si>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</si>
  <si>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</si>
  <si>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</si>
  <si>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</si>
  <si>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</si>
  <si>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</si>
  <si>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</si>
  <si>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</si>
  <si>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</si>
  <si>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</si>
  <si>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</si>
  <si>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</si>
  <si>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</si>
  <si>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</si>
  <si>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</si>
  <si>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</si>
  <si>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</si>
  <si>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</si>
  <si>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</si>
  <si>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</si>
  <si>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</si>
  <si>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</si>
  <si>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</si>
  <si>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</si>
  <si>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</si>
  <si>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</si>
  <si>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</si>
  <si>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</si>
  <si>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</si>
  <si>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</si>
  <si>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</si>
  <si>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</si>
  <si>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</si>
  <si>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</si>
  <si>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</si>
  <si>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</si>
  <si>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</si>
  <si>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</si>
  <si>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</si>
  <si>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</si>
  <si>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</si>
  <si>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</si>
  <si>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</si>
  <si>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</si>
  <si>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</si>
  <si>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</si>
  <si>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</si>
  <si>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</si>
  <si>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</si>
  <si>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</si>
  <si>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</si>
  <si>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</si>
  <si>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</si>
  <si>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</si>
  <si>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</si>
  <si>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</si>
  <si>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</si>
  <si>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</si>
  <si>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</si>
  <si>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</si>
  <si>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</si>
  <si>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</si>
  <si>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</si>
  <si>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</si>
  <si>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</si>
  <si>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</si>
  <si>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</si>
  <si>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</si>
  <si>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</si>
  <si>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</si>
  <si>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</si>
  <si>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</si>
  <si>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</si>
  <si>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</si>
  <si>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</si>
  <si>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</si>
  <si>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</si>
  <si>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</si>
  <si>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</si>
  <si>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</si>
  <si>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</si>
  <si>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</si>
  <si>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</si>
  <si>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</si>
  <si>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</si>
  <si>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</si>
  <si>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</si>
  <si>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</si>
  <si>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</si>
  <si>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</si>
  <si>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</si>
  <si>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</si>
  <si>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</si>
  <si>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</si>
  <si>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</si>
  <si>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</si>
  <si>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</si>
  <si>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</si>
  <si>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</si>
  <si>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</si>
  <si>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</si>
  <si>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</si>
  <si>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</si>
  <si>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</si>
  <si>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</si>
  <si>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</si>
  <si>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</si>
  <si>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</si>
  <si>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</si>
  <si>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</si>
  <si>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</si>
  <si>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</si>
  <si>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</si>
  <si>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</si>
  <si>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</si>
  <si>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</si>
  <si>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</si>
  <si>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</si>
  <si>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</si>
  <si>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</si>
  <si>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</si>
  <si>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</si>
  <si>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</si>
  <si>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</si>
  <si>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</si>
  <si>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</si>
  <si>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</si>
  <si>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</si>
  <si>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</si>
  <si>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</si>
  <si>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</si>
  <si>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</si>
  <si>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</si>
  <si>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</si>
  <si>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</si>
  <si>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</si>
  <si>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</si>
  <si>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</si>
  <si>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</si>
  <si>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</si>
  <si>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</si>
  <si>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</si>
  <si>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</si>
  <si>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</si>
  <si>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</si>
  <si>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</si>
  <si>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</si>
  <si>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</si>
  <si>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</si>
  <si>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</si>
  <si>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</si>
  <si>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</si>
  <si>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</si>
  <si>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</si>
  <si>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</si>
  <si>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</si>
  <si>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</si>
  <si>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</si>
  <si>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</si>
  <si>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</si>
  <si>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</si>
  <si>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</si>
  <si>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</si>
  <si>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</si>
  <si>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</si>
  <si>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</si>
  <si>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</si>
  <si>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</si>
  <si>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</si>
  <si>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</si>
  <si>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</si>
  <si>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</si>
  <si>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</si>
  <si>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</si>
  <si>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</si>
  <si>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</si>
  <si>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</si>
  <si>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</si>
  <si>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</si>
  <si>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</si>
  <si>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</si>
  <si>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</si>
  <si>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</si>
  <si>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</si>
  <si>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</si>
  <si>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</si>
  <si>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</si>
  <si>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</si>
  <si>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</si>
  <si>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</si>
  <si>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</si>
  <si>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</si>
  <si>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</si>
  <si>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</si>
  <si>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</si>
  <si>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</si>
  <si>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</si>
  <si>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</si>
  <si>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</si>
  <si>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</si>
  <si>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</si>
  <si>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</si>
  <si>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</si>
  <si>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</si>
  <si>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</si>
  <si>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</si>
  <si>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</si>
  <si>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</si>
  <si>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</si>
  <si>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</si>
  <si>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</si>
  <si>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</si>
  <si>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</si>
  <si>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</si>
  <si>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</si>
  <si>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</si>
  <si>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</si>
  <si>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</si>
  <si>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</si>
  <si>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</si>
  <si>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</si>
  <si>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</si>
  <si>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</si>
  <si>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</si>
  <si>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</si>
  <si>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</si>
  <si>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</si>
  <si>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</si>
  <si>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</si>
  <si>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</si>
  <si>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</si>
  <si>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</si>
  <si>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</si>
  <si>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</si>
  <si>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</si>
  <si>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</si>
  <si>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</si>
  <si>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</si>
  <si>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</si>
  <si>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</si>
  <si>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</si>
  <si>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</si>
  <si>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</si>
  <si>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</si>
  <si>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</si>
  <si>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</si>
  <si>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</si>
  <si>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</si>
  <si>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</si>
  <si>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</si>
  <si>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</si>
  <si>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</si>
  <si>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</si>
  <si>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</si>
  <si>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</si>
  <si>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</si>
  <si>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</si>
  <si>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</si>
  <si>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</si>
  <si>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</si>
  <si>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</si>
  <si>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</si>
  <si>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</si>
  <si>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</si>
  <si>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</si>
  <si>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</si>
  <si>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</si>
  <si>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</si>
  <si>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</si>
  <si>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</si>
  <si>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</si>
  <si>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</si>
  <si>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</si>
  <si>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</si>
  <si>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</si>
  <si>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</si>
  <si>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</si>
  <si>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</si>
  <si>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</si>
  <si>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</si>
  <si>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</si>
  <si>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</si>
  <si>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</si>
  <si>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</si>
  <si>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</si>
  <si>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</si>
  <si>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</si>
  <si>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</si>
  <si>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</si>
  <si>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</si>
  <si>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</si>
  <si>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</si>
  <si>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</si>
  <si>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</si>
  <si>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</si>
  <si>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</si>
  <si>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</si>
  <si>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</si>
  <si>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</si>
  <si>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</si>
  <si>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</si>
  <si>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</si>
  <si>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</si>
  <si>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</si>
  <si>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</si>
  <si>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</si>
  <si>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</si>
  <si>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</si>
  <si>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</si>
  <si>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</si>
  <si>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</si>
  <si>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</si>
  <si>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</si>
  <si>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</si>
  <si>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</si>
  <si>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</si>
  <si>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</si>
  <si>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</si>
  <si>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</si>
  <si>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</si>
  <si>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</si>
  <si>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</si>
  <si>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</si>
  <si>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</si>
  <si>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</si>
  <si>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</si>
  <si>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</si>
  <si>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</si>
  <si>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</si>
  <si>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</si>
  <si>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</si>
  <si>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</si>
  <si>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</si>
  <si>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</si>
  <si>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</si>
  <si>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</si>
  <si>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</si>
  <si>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</si>
  <si>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</si>
  <si>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</si>
  <si>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</si>
  <si>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</si>
  <si>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</si>
  <si>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</si>
  <si>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</si>
  <si>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</si>
  <si>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</si>
  <si>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</si>
  <si>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</si>
  <si>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</si>
  <si>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</si>
  <si>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</si>
  <si>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</si>
  <si>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</si>
  <si>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</si>
  <si>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</si>
  <si>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</si>
  <si>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</si>
  <si>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</si>
  <si>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</si>
  <si>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</si>
  <si>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</si>
  <si>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</si>
  <si>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</si>
  <si>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</si>
  <si>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</si>
  <si>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</si>
  <si>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</si>
  <si>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</si>
  <si>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</si>
  <si>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</si>
  <si>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</si>
  <si>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</si>
  <si>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</si>
  <si>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</si>
  <si>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</si>
  <si>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</si>
  <si>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</si>
  <si>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</si>
  <si>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</si>
  <si>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</si>
  <si>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</si>
  <si>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</si>
  <si>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</si>
  <si>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</si>
  <si>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</si>
  <si>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</si>
  <si>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</si>
  <si>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</si>
  <si>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</si>
  <si>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</si>
  <si>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</si>
  <si>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</si>
  <si>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</si>
  <si>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</si>
  <si>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</si>
  <si>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</si>
  <si>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</si>
  <si>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</si>
  <si>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</si>
  <si>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</si>
  <si>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</si>
  <si>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</si>
  <si>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</si>
  <si>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</si>
  <si>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</si>
  <si>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</si>
  <si>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</si>
  <si>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</si>
  <si>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</si>
  <si>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</si>
  <si>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</si>
  <si>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</si>
  <si>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</si>
  <si>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</si>
  <si>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</si>
  <si>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</si>
  <si>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</si>
  <si>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</si>
  <si>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</si>
  <si>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</si>
  <si>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</si>
  <si>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</si>
  <si>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</si>
  <si>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</si>
  <si>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</si>
  <si>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</si>
  <si>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</si>
  <si>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</si>
  <si>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</si>
  <si>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</si>
  <si>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</si>
  <si>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</si>
  <si>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</si>
  <si>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</si>
  <si>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</si>
  <si>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</si>
  <si>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</si>
  <si>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</si>
  <si>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</si>
  <si>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</si>
  <si>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</si>
  <si>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</si>
  <si>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</si>
  <si>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</si>
  <si>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</si>
  <si>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</si>
  <si>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</si>
  <si>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</si>
  <si>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</si>
  <si>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</si>
  <si>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</si>
  <si>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</si>
  <si>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</si>
  <si>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</si>
  <si>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</si>
  <si>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</si>
  <si>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</si>
  <si>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</si>
  <si>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</si>
  <si>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</si>
  <si>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</si>
  <si>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</si>
  <si>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</si>
  <si>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</si>
  <si>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</si>
  <si>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</si>
  <si>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</si>
  <si>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</si>
  <si>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</si>
  <si>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</si>
  <si>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</si>
  <si>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</si>
  <si>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</si>
  <si>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</si>
  <si>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</si>
  <si>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</si>
  <si>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</si>
  <si>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</si>
  <si>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</si>
  <si>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</si>
  <si>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</si>
  <si>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</si>
  <si>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</si>
  <si>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</si>
  <si>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</si>
  <si>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</si>
  <si>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</si>
  <si>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</si>
  <si>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</si>
  <si>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</si>
  <si>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</si>
  <si>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</si>
  <si>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</si>
  <si>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</si>
  <si>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</si>
  <si>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</si>
  <si>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</si>
  <si>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</si>
  <si>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</si>
  <si>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</si>
  <si>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</si>
  <si>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</si>
  <si>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</si>
  <si>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</si>
  <si>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</si>
  <si>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</si>
  <si>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</si>
  <si>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</si>
  <si>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</si>
  <si>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</si>
  <si>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</si>
  <si>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</si>
  <si>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</si>
  <si>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</si>
  <si>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</si>
  <si>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</si>
  <si>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</si>
  <si>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</si>
  <si>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</si>
  <si>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</si>
  <si>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</si>
  <si>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</si>
  <si>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</si>
  <si>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</si>
  <si>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</si>
  <si>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</si>
  <si>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</si>
  <si>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</si>
  <si>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</si>
  <si>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</si>
  <si>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</si>
  <si>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</si>
  <si>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</si>
  <si>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</si>
  <si>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</si>
  <si>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</si>
  <si>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</si>
  <si>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</si>
  <si>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</si>
  <si>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</si>
  <si>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</si>
  <si>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</si>
  <si>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</si>
  <si>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</si>
  <si>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</si>
  <si>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</si>
  <si>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</si>
  <si>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</si>
  <si>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</si>
  <si>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</si>
  <si>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</si>
  <si>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</si>
  <si>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</si>
  <si>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</si>
  <si>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</si>
  <si>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</si>
  <si>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</si>
  <si>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</si>
  <si>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</si>
  <si>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</si>
  <si>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</si>
  <si>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</si>
  <si>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</si>
  <si>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</si>
  <si>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</si>
  <si>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</si>
  <si>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</si>
  <si>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</si>
  <si>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</si>
  <si>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</si>
  <si>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</si>
  <si>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</si>
  <si>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</si>
  <si>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</si>
  <si>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</si>
  <si>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</si>
  <si>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</si>
  <si>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</si>
  <si>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</si>
  <si>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</si>
  <si>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</si>
  <si>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</si>
  <si>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</si>
  <si>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</si>
  <si>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</si>
  <si>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</si>
  <si>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</si>
  <si>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</si>
  <si>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</si>
  <si>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</si>
  <si>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</si>
  <si>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</si>
  <si>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</si>
  <si>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</si>
  <si>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</si>
  <si>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</si>
  <si>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</si>
  <si>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</si>
  <si>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</si>
  <si>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</si>
  <si>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</si>
  <si>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</si>
  <si>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</si>
  <si>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</si>
  <si>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</si>
  <si>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</si>
  <si>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</si>
  <si>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</si>
  <si>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</si>
  <si>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</si>
  <si>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</si>
  <si>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</si>
  <si>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</si>
  <si>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</si>
  <si>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</si>
  <si>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</si>
  <si>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</si>
  <si>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</si>
  <si>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</si>
  <si>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</si>
  <si>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</si>
  <si>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</si>
  <si>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</si>
  <si>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</si>
  <si>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</si>
  <si>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</si>
  <si>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</si>
  <si>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</si>
  <si>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</si>
  <si>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</si>
  <si>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</si>
  <si>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</si>
  <si>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</si>
  <si>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</si>
  <si>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</si>
  <si>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</si>
  <si>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</si>
  <si>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</si>
  <si>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</si>
  <si>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</si>
  <si>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</si>
  <si>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</si>
  <si>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</si>
  <si>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</si>
  <si>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</si>
  <si>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</si>
  <si>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</si>
  <si>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</si>
  <si>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</si>
  <si>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</si>
  <si>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</si>
  <si>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</si>
  <si>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</si>
  <si>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</si>
  <si>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</si>
  <si>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</si>
  <si>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</si>
  <si>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</si>
  <si>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</si>
  <si>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</si>
  <si>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</si>
  <si>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</si>
  <si>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</si>
  <si>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</si>
  <si>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</si>
  <si>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</si>
  <si>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</si>
  <si>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</si>
  <si>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</si>
  <si>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</si>
  <si>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</si>
  <si>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</si>
  <si>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</si>
  <si>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</si>
  <si>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</si>
  <si>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</si>
  <si>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</si>
  <si>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</si>
  <si>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</si>
  <si>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</si>
  <si>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</si>
  <si>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</si>
  <si>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</si>
  <si>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</si>
  <si>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</si>
  <si>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</si>
  <si>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</si>
  <si>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</si>
  <si>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</si>
  <si>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</si>
  <si>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</si>
  <si>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</si>
  <si>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</si>
  <si>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</si>
  <si>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</si>
  <si>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</si>
  <si>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</si>
  <si>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</si>
  <si>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</si>
  <si>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</si>
  <si>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</si>
  <si>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</si>
  <si>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</si>
  <si>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</si>
  <si>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</si>
  <si>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</si>
  <si>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</si>
  <si>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</si>
  <si>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</si>
  <si>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</si>
  <si>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</si>
  <si>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</si>
  <si>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</si>
  <si>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</si>
  <si>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</si>
  <si>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</si>
  <si>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</si>
  <si>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</si>
  <si>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</si>
  <si>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</si>
  <si>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</si>
  <si>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</si>
  <si>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</si>
  <si>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</si>
  <si>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</si>
  <si>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</si>
  <si>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</si>
  <si>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</si>
  <si>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</si>
  <si>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</si>
  <si>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</si>
  <si>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</si>
  <si>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</si>
  <si>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</si>
  <si>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</si>
  <si>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</si>
  <si>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</si>
  <si>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</si>
  <si>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</si>
  <si>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</si>
  <si>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</si>
  <si>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</si>
  <si>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</si>
  <si>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</si>
  <si>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</si>
  <si>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</si>
  <si>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</si>
  <si>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</si>
  <si>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</si>
  <si>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</si>
  <si>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</si>
  <si>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</si>
  <si>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</si>
  <si>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</si>
  <si>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</si>
  <si>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</si>
  <si>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</si>
  <si>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</si>
  <si>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</si>
  <si>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</si>
  <si>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</si>
  <si>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</si>
  <si>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</si>
  <si>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</si>
  <si>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</si>
  <si>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</si>
  <si>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</si>
  <si>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</si>
  <si>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</si>
  <si>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</si>
  <si>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</si>
  <si>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</si>
  <si>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</si>
  <si>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</si>
  <si>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</si>
  <si>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</si>
  <si>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</si>
  <si>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</si>
  <si>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</si>
  <si>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</si>
  <si>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</si>
  <si>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</si>
  <si>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</si>
  <si>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</si>
  <si>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</si>
  <si>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</si>
  <si>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</si>
  <si>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</si>
  <si>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</si>
  <si>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</si>
  <si>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</si>
  <si>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</si>
  <si>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</si>
  <si>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</si>
  <si>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</si>
  <si>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</si>
  <si>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</si>
  <si>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</si>
  <si>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</si>
  <si>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</si>
  <si>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</si>
  <si>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</si>
  <si>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</si>
  <si>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</si>
  <si>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</si>
  <si>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</si>
  <si>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</si>
  <si>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</si>
  <si>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</si>
  <si>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</si>
  <si>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</si>
  <si>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</si>
  <si>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</si>
  <si>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</si>
  <si>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</si>
  <si>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</si>
  <si>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</si>
  <si>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</si>
  <si>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</si>
  <si>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</si>
  <si>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</si>
  <si>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</si>
  <si>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</si>
  <si>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</si>
  <si>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</si>
  <si>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</si>
  <si>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</si>
  <si>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</si>
  <si>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</si>
  <si>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</si>
  <si>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</si>
  <si>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</si>
  <si>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</si>
  <si>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</si>
  <si>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</si>
  <si>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</si>
  <si>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</si>
  <si>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</si>
  <si>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</si>
  <si>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</si>
  <si>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</si>
  <si>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</si>
  <si>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</si>
  <si>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</si>
  <si>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</si>
  <si>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</si>
  <si>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</si>
  <si>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</si>
  <si>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</si>
  <si>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</si>
  <si>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</si>
  <si>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</si>
  <si>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</si>
  <si>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</si>
  <si>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</si>
  <si>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</si>
  <si>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</si>
  <si>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</si>
  <si>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</si>
  <si>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</si>
  <si>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</si>
  <si>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</si>
  <si>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</si>
  <si>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</si>
  <si>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</si>
  <si>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</si>
  <si>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</si>
  <si>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</si>
  <si>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</si>
  <si>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</si>
  <si>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</si>
  <si>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</si>
  <si>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</si>
  <si>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</si>
  <si>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</si>
  <si>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</si>
  <si>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</si>
  <si>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</si>
  <si>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</si>
  <si>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</si>
  <si>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</si>
  <si>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</si>
  <si>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</si>
  <si>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</si>
  <si>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</si>
  <si>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</si>
  <si>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</si>
  <si>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</si>
  <si>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</si>
  <si>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</si>
  <si>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</si>
  <si>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</si>
  <si>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</si>
  <si>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</si>
  <si>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</si>
  <si>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</si>
  <si>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</si>
  <si>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</si>
  <si>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</si>
  <si>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</si>
  <si>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</si>
  <si>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</si>
  <si>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</si>
  <si>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</si>
  <si>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</si>
  <si>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</si>
  <si>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</si>
  <si>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</si>
  <si>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</si>
  <si>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</si>
  <si>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</si>
  <si>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</si>
  <si>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</si>
  <si>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</si>
  <si>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</si>
  <si>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</si>
  <si>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</si>
  <si>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</si>
  <si>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</si>
  <si>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</si>
  <si>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</si>
  <si>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</si>
  <si>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</si>
  <si>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</si>
  <si>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</si>
  <si>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</si>
  <si>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</si>
  <si>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</si>
  <si>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</si>
  <si>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</si>
  <si>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</si>
  <si>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</si>
  <si>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</si>
  <si>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</si>
  <si>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</si>
  <si>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</si>
  <si>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</si>
  <si>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</si>
  <si>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</si>
  <si>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</si>
  <si>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</si>
  <si>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</si>
  <si>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</si>
  <si>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</si>
  <si>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</si>
  <si>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</si>
  <si>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</si>
  <si>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</si>
  <si>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</si>
  <si>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</si>
  <si>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</si>
  <si>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</si>
  <si>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</si>
  <si>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</si>
  <si>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</si>
  <si>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</si>
  <si>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</si>
  <si>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</si>
  <si>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</si>
  <si>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</si>
  <si>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</si>
  <si>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</si>
  <si>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</si>
  <si>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</si>
  <si>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</si>
  <si>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</si>
  <si>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</si>
  <si>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</si>
  <si>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</si>
  <si>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</si>
  <si>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</si>
  <si>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</si>
  <si>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</si>
  <si>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</si>
  <si>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</si>
  <si>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</si>
  <si>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</si>
  <si>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</si>
  <si>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</si>
  <si>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</si>
  <si>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</si>
  <si>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</si>
  <si>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</si>
  <si>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</si>
  <si>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</si>
  <si>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</si>
  <si>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</si>
  <si>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</si>
  <si>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</si>
  <si>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</si>
  <si>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</si>
  <si>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</si>
  <si>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</si>
  <si>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</si>
  <si>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</si>
  <si>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</si>
  <si>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</si>
  <si>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</si>
  <si>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</si>
  <si>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</si>
  <si>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</si>
  <si>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</si>
  <si>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</si>
  <si>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</si>
  <si>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</si>
  <si>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</si>
  <si>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</si>
  <si>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</si>
  <si>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</si>
  <si>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</si>
  <si>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</si>
  <si>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</si>
  <si>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</si>
  <si>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</si>
  <si>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</si>
  <si>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</si>
  <si>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</si>
  <si>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</si>
  <si>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</si>
  <si>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</si>
  <si>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</si>
  <si>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</si>
  <si>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</si>
  <si>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</si>
  <si>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</si>
  <si>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</si>
  <si>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</si>
  <si>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</si>
  <si>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</si>
  <si>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</si>
  <si>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</si>
  <si>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</si>
  <si>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</si>
  <si>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</si>
  <si>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</si>
  <si>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</si>
  <si>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</si>
  <si>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</si>
  <si>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</si>
  <si>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</si>
  <si>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</si>
  <si>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</si>
  <si>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</si>
  <si>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</si>
  <si>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</si>
  <si>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</si>
  <si>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</si>
  <si>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</si>
  <si>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</si>
  <si>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</si>
  <si>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</si>
  <si>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</si>
  <si>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</si>
  <si>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</si>
  <si>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</si>
  <si>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</si>
  <si>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</si>
  <si>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</si>
  <si>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</si>
  <si>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</si>
  <si>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</si>
  <si>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</si>
  <si>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</si>
  <si>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</si>
  <si>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</si>
  <si>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</si>
  <si>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</si>
  <si>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</si>
  <si>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</si>
  <si>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</si>
  <si>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</si>
  <si>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</si>
  <si>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</si>
  <si>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</si>
  <si>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</si>
  <si>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</si>
  <si>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</si>
  <si>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</si>
  <si>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</si>
  <si>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</si>
  <si>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</si>
  <si>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</si>
  <si>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</si>
  <si>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</si>
  <si>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</si>
  <si>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</si>
  <si>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</si>
  <si>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</si>
  <si>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</si>
  <si>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</si>
  <si>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</si>
  <si>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</si>
  <si>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</si>
  <si>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</si>
  <si>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</si>
  <si>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</si>
  <si>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</si>
  <si>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</si>
  <si>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</si>
  <si>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</si>
  <si>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</si>
  <si>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</si>
  <si>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</si>
  <si>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</si>
  <si>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</si>
  <si>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</si>
  <si>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</si>
  <si>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</si>
  <si>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</si>
  <si>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</si>
  <si>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</si>
  <si>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</si>
  <si>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</si>
  <si>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</si>
  <si>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</si>
  <si>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</si>
  <si>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</si>
  <si>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</si>
  <si>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</si>
  <si>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</si>
  <si>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</si>
  <si>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</si>
  <si>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</si>
  <si>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</si>
  <si>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</si>
  <si>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</si>
  <si>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</si>
  <si>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</si>
  <si>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</si>
  <si>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</si>
  <si>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</si>
  <si>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</si>
  <si>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</si>
  <si>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</si>
  <si>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</si>
  <si>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</si>
  <si>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</si>
  <si>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</si>
  <si>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</si>
  <si>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</si>
  <si>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</si>
  <si>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</si>
  <si>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</si>
  <si>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</si>
  <si>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</si>
  <si>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</si>
  <si>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</si>
  <si>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</si>
  <si>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</si>
  <si>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</si>
  <si>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</si>
  <si>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</si>
  <si>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</si>
  <si>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</si>
  <si>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</si>
  <si>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</si>
  <si>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</si>
  <si>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</si>
  <si>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</si>
  <si>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</si>
  <si>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</si>
  <si>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</si>
  <si>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</si>
  <si>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</si>
  <si>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</si>
  <si>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</si>
  <si>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</si>
  <si>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</si>
  <si>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</si>
  <si>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</si>
  <si>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</si>
  <si>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</si>
  <si>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</si>
  <si>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</si>
  <si>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</si>
  <si>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</si>
  <si>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</si>
  <si>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</si>
  <si>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</si>
  <si>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</si>
  <si>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</si>
  <si>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</si>
  <si>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</si>
  <si>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</si>
  <si>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</si>
  <si>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</si>
  <si>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</si>
  <si>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</si>
  <si>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</si>
  <si>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</si>
  <si>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</si>
  <si>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</si>
  <si>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</si>
  <si>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</si>
  <si>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</si>
  <si>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</si>
  <si>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</si>
  <si>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</si>
  <si>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</si>
  <si>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</si>
  <si>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</si>
  <si>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</si>
  <si>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</si>
  <si>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</si>
  <si>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</si>
  <si>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</si>
  <si>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</si>
  <si>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</si>
  <si>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</si>
  <si>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</si>
  <si>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</si>
  <si>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</si>
  <si>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</si>
  <si>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</si>
  <si>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</si>
  <si>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</si>
  <si>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</si>
  <si>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</si>
  <si>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</si>
  <si>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</si>
  <si>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</si>
  <si>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</si>
  <si>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</si>
  <si>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</si>
  <si>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</si>
  <si>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</si>
  <si>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</si>
  <si>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</si>
  <si>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</si>
  <si>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</si>
  <si>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</si>
  <si>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</si>
  <si>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</si>
  <si>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</si>
  <si>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</si>
  <si>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</si>
  <si>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</si>
  <si>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</si>
  <si>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</si>
  <si>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</si>
  <si>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</si>
  <si>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</si>
  <si>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</si>
  <si>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</si>
  <si>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</si>
  <si>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</si>
  <si>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</si>
  <si>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</si>
  <si>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</si>
  <si>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</si>
  <si>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</si>
  <si>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</si>
  <si>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</si>
  <si>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</si>
  <si>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</si>
  <si>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</si>
  <si>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</si>
  <si>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</si>
  <si>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</si>
  <si>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</si>
  <si>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</si>
  <si>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</si>
  <si>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</si>
  <si>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</si>
  <si>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</si>
  <si>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</si>
  <si>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</si>
  <si>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</si>
  <si>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</si>
  <si>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</si>
  <si>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</si>
  <si>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</si>
  <si>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</si>
  <si>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</si>
  <si>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</si>
  <si>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</si>
  <si>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</si>
  <si>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</si>
  <si>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</si>
  <si>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</si>
  <si>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</si>
  <si>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</si>
  <si>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</si>
  <si>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</si>
  <si>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</si>
  <si>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</si>
  <si>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</si>
  <si>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</si>
  <si>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</si>
  <si>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</si>
  <si>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</si>
  <si>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</si>
  <si>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</si>
  <si>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</si>
  <si>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</si>
  <si>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</si>
  <si>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</si>
  <si>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</si>
  <si>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</si>
  <si>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</si>
  <si>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</si>
  <si>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</si>
  <si>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</si>
  <si>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</si>
  <si>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</si>
  <si>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</si>
  <si>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</si>
  <si>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</si>
  <si>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</si>
  <si>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</si>
  <si>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</si>
  <si>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</si>
  <si>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</si>
  <si>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</si>
  <si>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</si>
  <si>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</si>
  <si>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</si>
  <si>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</si>
  <si>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</si>
  <si>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</si>
  <si>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</si>
  <si>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</si>
  <si>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</si>
  <si>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</si>
  <si>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</si>
  <si>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</si>
  <si>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</si>
  <si>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</si>
  <si>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</si>
  <si>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</si>
  <si>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</si>
  <si>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</si>
  <si>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</si>
  <si>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</si>
  <si>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</si>
  <si>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</si>
  <si>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</si>
  <si>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</si>
  <si>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</si>
  <si>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</si>
  <si>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</si>
  <si>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</si>
  <si>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</si>
  <si>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</si>
  <si>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</si>
  <si>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</si>
  <si>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</si>
  <si>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</si>
  <si>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</si>
  <si>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</si>
  <si>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</si>
  <si>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</si>
  <si>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</si>
  <si>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</si>
  <si>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</si>
  <si>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</si>
  <si>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</si>
  <si>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</si>
  <si>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</si>
  <si>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</si>
  <si>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</si>
  <si>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</si>
  <si>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</si>
  <si>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</si>
  <si>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</si>
  <si>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</si>
  <si>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</si>
  <si>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</si>
  <si>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</si>
  <si>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</si>
  <si>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</si>
  <si>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</si>
  <si>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</si>
  <si>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</si>
  <si>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</si>
  <si>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</si>
  <si>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</si>
  <si>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</si>
  <si>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</si>
  <si>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</si>
  <si>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</si>
  <si>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</si>
  <si>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</si>
  <si>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</si>
  <si>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</si>
  <si>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</si>
  <si>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</si>
  <si>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</si>
  <si>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</si>
  <si>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</si>
  <si>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</si>
  <si>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</si>
  <si>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</si>
  <si>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</si>
  <si>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</si>
  <si>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</si>
  <si>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</si>
  <si>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</si>
  <si>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</si>
  <si>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</si>
  <si>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</si>
  <si>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</si>
  <si>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</si>
  <si>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</si>
  <si>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</si>
  <si>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</si>
  <si>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</si>
  <si>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</si>
  <si>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</si>
  <si>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</si>
  <si>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</si>
  <si>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</si>
  <si>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</si>
  <si>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</si>
  <si>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</si>
  <si>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</si>
  <si>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</si>
  <si>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</si>
  <si>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</si>
  <si>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</si>
  <si>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</si>
  <si>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</si>
  <si>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</si>
  <si>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</si>
  <si>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</si>
  <si>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</si>
  <si>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</si>
  <si>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</si>
  <si>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</si>
  <si>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</si>
  <si>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</si>
  <si>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</si>
  <si>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</si>
  <si>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</si>
  <si>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</si>
  <si>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</si>
  <si>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</si>
  <si>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</si>
  <si>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</si>
  <si>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</si>
  <si>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</si>
  <si>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</si>
  <si>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</si>
  <si>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</si>
  <si>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</si>
  <si>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</si>
  <si>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</si>
  <si>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</si>
  <si>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</si>
  <si>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</si>
  <si>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</si>
  <si>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</si>
  <si>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</si>
  <si>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</si>
  <si>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</si>
  <si>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</si>
  <si>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</si>
  <si>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</si>
  <si>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</si>
  <si>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</si>
  <si>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</si>
  <si>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</si>
  <si>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</si>
  <si>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</si>
  <si>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</si>
  <si>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</si>
  <si>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</si>
  <si>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</si>
  <si>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</si>
  <si>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</si>
  <si>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</si>
  <si>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</si>
  <si>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</si>
  <si>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</si>
  <si>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</si>
  <si>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</si>
  <si>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</si>
  <si>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</si>
  <si>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</si>
  <si>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</si>
  <si>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</si>
  <si>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</si>
  <si>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</si>
  <si>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</si>
  <si>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</si>
  <si>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</si>
  <si>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</si>
  <si>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</si>
  <si>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</si>
  <si>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</si>
  <si>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</si>
  <si>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</si>
  <si>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</si>
  <si>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</si>
  <si>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</si>
  <si>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</si>
  <si>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</si>
  <si>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</si>
  <si>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</si>
  <si>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</si>
  <si>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</si>
  <si>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</si>
  <si>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</si>
  <si>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</si>
  <si>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</si>
  <si>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</si>
  <si>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</si>
  <si>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</si>
  <si>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</si>
  <si>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</si>
  <si>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</si>
  <si>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</si>
  <si>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</si>
  <si>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</si>
  <si>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</si>
  <si>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</si>
  <si>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</si>
  <si>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</si>
  <si>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</si>
  <si>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</si>
  <si>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</si>
  <si>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</si>
  <si>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</si>
  <si>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</si>
  <si>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</si>
  <si>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</si>
  <si>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</si>
  <si>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</si>
  <si>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</si>
  <si>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</si>
  <si>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</si>
  <si>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</si>
  <si>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</si>
  <si>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</si>
  <si>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</si>
  <si>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</si>
  <si>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</si>
  <si>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</si>
  <si>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</si>
  <si>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</si>
  <si>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</si>
  <si>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</si>
  <si>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</si>
  <si>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</si>
  <si>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</si>
  <si>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</si>
  <si>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</si>
  <si>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</si>
  <si>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</si>
  <si>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</si>
  <si>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</si>
  <si>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</si>
  <si>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</si>
  <si>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</si>
  <si>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</si>
  <si>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</si>
  <si>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</si>
  <si>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</si>
  <si>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</si>
  <si>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</si>
  <si>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</si>
  <si>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</si>
  <si>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</si>
  <si>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</si>
  <si>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</si>
  <si>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</si>
  <si>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</si>
  <si>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</si>
  <si>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</si>
  <si>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</si>
  <si>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</si>
  <si>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</si>
  <si>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</si>
  <si>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</si>
  <si>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</si>
  <si>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</si>
  <si>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</si>
  <si>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</si>
  <si>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</si>
  <si>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</si>
  <si>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</si>
  <si>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</si>
  <si>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</si>
  <si>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</si>
  <si>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</si>
  <si>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</si>
  <si>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</si>
  <si>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</si>
  <si>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</si>
  <si>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</si>
  <si>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</si>
  <si>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</si>
  <si>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</si>
  <si>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</si>
  <si>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</si>
  <si>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</si>
  <si>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</si>
  <si>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</si>
  <si>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</si>
  <si>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</si>
  <si>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</si>
  <si>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</si>
  <si>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</si>
  <si>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</si>
  <si>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</si>
  <si>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</si>
  <si>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</si>
  <si>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</si>
  <si>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</si>
  <si>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</si>
  <si>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</si>
  <si>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</si>
  <si>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</si>
  <si>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</si>
  <si>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</si>
  <si>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</si>
  <si>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</si>
  <si>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</si>
  <si>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</si>
  <si>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</si>
  <si>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</si>
  <si>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</si>
  <si>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</si>
  <si>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</si>
  <si>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</si>
  <si>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</si>
  <si>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</si>
  <si>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</si>
  <si>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</si>
  <si>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</si>
  <si>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</si>
  <si>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</si>
  <si>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</si>
  <si>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</si>
  <si>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</si>
  <si>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</si>
  <si>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</si>
  <si>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</si>
  <si>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</si>
  <si>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</si>
  <si>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</si>
  <si>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</si>
  <si>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</si>
  <si>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</si>
  <si>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</si>
  <si>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</si>
  <si>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</si>
  <si>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</si>
  <si>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</si>
  <si>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</si>
  <si>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</si>
  <si>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</si>
  <si>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</si>
  <si>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</si>
  <si>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</si>
  <si>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</si>
  <si>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</si>
  <si>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</si>
  <si>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</si>
  <si>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</si>
  <si>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</si>
  <si>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</si>
  <si>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</si>
  <si>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</si>
  <si>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</si>
  <si>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</si>
  <si>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</si>
  <si>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</si>
  <si>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</si>
  <si>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</si>
  <si>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</si>
  <si>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</si>
  <si>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</si>
  <si>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</si>
  <si>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</si>
  <si>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</si>
  <si>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</si>
  <si>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</si>
  <si>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</si>
  <si>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</si>
  <si>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</si>
  <si>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</si>
  <si>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</si>
  <si>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</si>
  <si>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</si>
  <si>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</si>
  <si>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</si>
  <si>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</si>
  <si>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</si>
  <si>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</si>
  <si>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</si>
  <si>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</si>
  <si>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</si>
  <si>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</si>
  <si>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</si>
  <si>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</si>
  <si>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</si>
  <si>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</si>
  <si>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</si>
  <si>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</si>
  <si>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</si>
  <si>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</si>
  <si>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</si>
  <si>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</si>
  <si>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</si>
  <si>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</si>
  <si>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</si>
  <si>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</si>
  <si>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</si>
  <si>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</si>
  <si>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</si>
  <si>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</si>
  <si>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</si>
  <si>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</si>
  <si>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</si>
  <si>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</si>
  <si>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</si>
  <si>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</si>
  <si>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</si>
  <si>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</si>
  <si>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</si>
  <si>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</si>
  <si>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</si>
  <si>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</si>
  <si>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</si>
  <si>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</si>
  <si>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</si>
  <si>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</si>
  <si>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</si>
  <si>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</si>
  <si>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</si>
  <si>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</si>
  <si>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</si>
  <si>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</si>
  <si>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</si>
  <si>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</si>
  <si>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</si>
  <si>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</si>
  <si>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</si>
  <si>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</si>
  <si>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</si>
  <si>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</si>
  <si>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</si>
  <si>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</si>
  <si>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</si>
  <si>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</si>
  <si>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</si>
  <si>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</si>
  <si>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</si>
  <si>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</si>
  <si>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</si>
  <si>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</si>
  <si>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</si>
  <si>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</si>
  <si>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</si>
  <si>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</si>
  <si>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</si>
  <si>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</si>
  <si>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</si>
  <si>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</si>
  <si>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</si>
  <si>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</si>
  <si>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</si>
  <si>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</si>
  <si>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</si>
  <si>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</si>
  <si>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</si>
  <si>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</si>
  <si>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</si>
  <si>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</si>
  <si>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</si>
  <si>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</si>
  <si>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</si>
  <si>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</si>
  <si>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</si>
  <si>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</si>
  <si>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</si>
  <si>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</si>
  <si>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</si>
  <si>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</si>
  <si>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</si>
  <si>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</si>
  <si>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</si>
  <si>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</si>
  <si>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</si>
  <si>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</si>
  <si>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</si>
  <si>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</si>
  <si>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</si>
  <si>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</si>
  <si>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</si>
  <si>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</si>
  <si>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</si>
  <si>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</si>
  <si>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</si>
  <si>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</si>
  <si>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</si>
  <si>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</si>
  <si>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</si>
  <si>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</si>
  <si>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</si>
  <si>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</si>
  <si>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</si>
  <si>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</si>
  <si>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</si>
  <si>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</si>
  <si>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</si>
  <si>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</si>
  <si>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</si>
  <si>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</si>
  <si>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</si>
  <si>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</si>
  <si>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</si>
  <si>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</si>
  <si>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</si>
  <si>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</si>
  <si>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</si>
  <si>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</si>
  <si>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</si>
  <si>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</si>
  <si>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</si>
  <si>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</si>
  <si>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</si>
  <si>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</si>
  <si>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</si>
  <si>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</si>
  <si>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</si>
  <si>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</si>
  <si>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</si>
  <si>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</si>
  <si>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</si>
  <si>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</si>
  <si>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</si>
  <si>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</si>
  <si>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</si>
  <si>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</si>
  <si>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</si>
  <si>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</si>
  <si>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</si>
  <si>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</si>
  <si>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</si>
  <si>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</si>
  <si>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</si>
  <si>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</si>
  <si>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</si>
  <si>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</si>
  <si>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</si>
  <si>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</si>
  <si>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</si>
  <si>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</si>
  <si>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</si>
  <si>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</si>
  <si>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</si>
  <si>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</si>
  <si>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</si>
  <si>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</si>
  <si>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</si>
  <si>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</si>
  <si>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</si>
  <si>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</si>
  <si>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</si>
  <si>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</si>
  <si>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</si>
  <si>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</si>
  <si>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</si>
  <si>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</si>
  <si>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</si>
  <si>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</si>
  <si>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</si>
  <si>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</si>
  <si>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</si>
  <si>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</si>
  <si>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</si>
  <si>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</si>
  <si>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</si>
  <si>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</si>
  <si>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</si>
  <si>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</si>
  <si>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</si>
  <si>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</si>
  <si>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</si>
  <si>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</si>
  <si>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</si>
  <si>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</si>
  <si>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</si>
  <si>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</si>
  <si>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</si>
  <si>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</si>
  <si>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</si>
  <si>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</si>
  <si>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</si>
  <si>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</si>
  <si>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</si>
  <si>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</si>
  <si>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</si>
  <si>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</si>
  <si>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</si>
  <si>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</si>
  <si>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</si>
  <si>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</si>
  <si>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</si>
  <si>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</si>
  <si>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</si>
  <si>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</si>
  <si>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</si>
  <si>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</si>
  <si>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</si>
  <si>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</si>
  <si>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</si>
  <si>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</si>
  <si>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</si>
  <si>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</si>
  <si>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</si>
  <si>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</si>
  <si>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</si>
  <si>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</si>
  <si>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</si>
  <si>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</si>
  <si>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</si>
  <si>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</si>
  <si>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</si>
  <si>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</si>
  <si>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</si>
  <si>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</si>
  <si>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</si>
  <si>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</si>
  <si>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</si>
  <si>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</si>
  <si>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</si>
  <si>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</si>
  <si>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</si>
  <si>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</si>
  <si>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</si>
  <si>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</si>
  <si>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</si>
  <si>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</si>
  <si>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</si>
  <si>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</si>
  <si>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</si>
  <si>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</si>
  <si>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</si>
  <si>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</si>
  <si>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</si>
  <si>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</si>
  <si>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</si>
  <si>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</si>
  <si>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</si>
  <si>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</si>
  <si>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</si>
  <si>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</si>
  <si>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</si>
  <si>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</si>
  <si>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</si>
  <si>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</si>
  <si>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</si>
  <si>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</si>
  <si>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</si>
  <si>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</si>
  <si>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</si>
  <si>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</si>
  <si>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</si>
  <si>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</si>
  <si>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</si>
  <si>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</si>
  <si>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</si>
  <si>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</si>
  <si>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</si>
  <si>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</si>
  <si>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</si>
  <si>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</si>
  <si>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</si>
  <si>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</si>
  <si>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</si>
  <si>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</si>
  <si>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</si>
  <si>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</si>
  <si>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</si>
  <si>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</si>
  <si>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</si>
  <si>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</si>
  <si>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</si>
  <si>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</si>
  <si>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</si>
  <si>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</si>
  <si>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</si>
  <si>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</si>
  <si>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</si>
  <si>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</si>
  <si>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</si>
  <si>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</si>
  <si>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</si>
  <si>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</si>
  <si>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</si>
  <si>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</si>
  <si>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</si>
  <si>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</si>
  <si>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</si>
  <si>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</si>
  <si>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</si>
  <si>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</si>
  <si>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</si>
  <si>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</si>
  <si>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</si>
  <si>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</si>
  <si>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</si>
  <si>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</si>
  <si>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</si>
  <si>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</si>
  <si>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</si>
  <si>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</si>
  <si>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</si>
  <si>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</si>
  <si>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</si>
  <si>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</si>
  <si>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</si>
  <si>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</si>
  <si>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</si>
  <si>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</si>
  <si>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</si>
  <si>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</si>
  <si>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</si>
  <si>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</si>
  <si>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</si>
  <si>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</si>
  <si>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</si>
  <si>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</si>
  <si>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</si>
  <si>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</si>
  <si>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</si>
  <si>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</si>
  <si>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</si>
  <si>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</si>
  <si>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</si>
  <si>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</si>
  <si>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</si>
  <si>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</si>
  <si>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</si>
  <si>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</si>
  <si>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</si>
  <si>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</si>
  <si>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</si>
  <si>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</si>
  <si>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</si>
  <si>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</si>
  <si>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</si>
  <si>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</si>
  <si>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</si>
  <si>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</si>
  <si>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</si>
  <si>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</si>
  <si>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</si>
  <si>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</si>
  <si>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</si>
  <si>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</si>
  <si>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</si>
  <si>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</si>
  <si>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</si>
  <si>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</si>
  <si>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</si>
  <si>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</si>
  <si>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</si>
  <si>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</si>
  <si>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</si>
  <si>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</si>
  <si>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</si>
  <si>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</si>
  <si>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</si>
  <si>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</si>
  <si>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</si>
  <si>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</si>
  <si>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</si>
  <si>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</si>
  <si>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</si>
  <si>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</si>
  <si>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</si>
  <si>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</si>
  <si>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</si>
  <si>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</si>
  <si>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</si>
  <si>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</si>
  <si>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</si>
  <si>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</si>
  <si>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</si>
  <si>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</si>
  <si>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</si>
  <si>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</si>
  <si>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</si>
  <si>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</si>
  <si>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</si>
  <si>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</si>
  <si>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</si>
  <si>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</si>
  <si>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</si>
  <si>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</si>
  <si>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</si>
  <si>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</si>
  <si>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</si>
  <si>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</si>
  <si>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</si>
  <si>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</si>
  <si>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</si>
  <si>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</si>
  <si>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</si>
  <si>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</si>
  <si>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</si>
  <si>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</si>
  <si>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</si>
  <si>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</si>
  <si>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</si>
  <si>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</si>
  <si>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</si>
  <si>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</si>
  <si>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</si>
  <si>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</si>
  <si>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</si>
  <si>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</si>
  <si>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</si>
  <si>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</si>
  <si>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</si>
  <si>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</si>
  <si>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</si>
  <si>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</si>
  <si>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</si>
  <si>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</si>
  <si>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</si>
  <si>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</si>
  <si>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</si>
  <si>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</si>
  <si>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</si>
  <si>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</si>
  <si>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</si>
  <si>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</si>
  <si>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</si>
  <si>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</si>
  <si>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</si>
  <si>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</si>
  <si>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</si>
  <si>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</si>
  <si>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</si>
  <si>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</si>
  <si>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</si>
  <si>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</si>
  <si>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</si>
  <si>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</si>
  <si>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</si>
  <si>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</si>
  <si>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</si>
  <si>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</si>
  <si>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</si>
  <si>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</si>
  <si>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</si>
  <si>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</si>
  <si>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</si>
  <si>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</si>
  <si>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</si>
  <si>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</si>
  <si>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</si>
  <si>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</si>
  <si>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</si>
  <si>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</si>
  <si>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</si>
  <si>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</si>
  <si>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</si>
  <si>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</si>
  <si>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</si>
  <si>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</si>
  <si>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</si>
  <si>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</si>
  <si>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</si>
  <si>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</si>
  <si>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</si>
  <si>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</si>
  <si>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</si>
  <si>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</si>
  <si>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</si>
  <si>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</si>
  <si>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</si>
  <si>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</si>
  <si>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</si>
  <si>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</si>
  <si>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</si>
  <si>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</si>
  <si>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</si>
  <si>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</si>
  <si>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</si>
  <si>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</si>
  <si>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</si>
  <si>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</si>
  <si>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</si>
  <si>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</si>
  <si>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</si>
  <si>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</si>
  <si>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</si>
  <si>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</si>
  <si>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</si>
  <si>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</si>
  <si>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</si>
  <si>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</si>
  <si>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</si>
  <si>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</si>
  <si>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</si>
  <si>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</si>
  <si>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</si>
  <si>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</si>
  <si>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</si>
  <si>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</si>
  <si>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</si>
  <si>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</si>
  <si>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</si>
  <si>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</si>
  <si>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</si>
  <si>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</si>
  <si>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</si>
  <si>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</si>
  <si>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</si>
  <si>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</si>
  <si>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</si>
  <si>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</si>
  <si>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</si>
  <si>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</si>
  <si>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</si>
  <si>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</si>
  <si>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</si>
  <si>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</si>
  <si>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</si>
  <si>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</si>
  <si>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</si>
  <si>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</si>
  <si>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</si>
  <si>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</si>
  <si>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</si>
  <si>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</si>
  <si>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</si>
  <si>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</si>
  <si>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</si>
  <si>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</si>
  <si>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</si>
  <si>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</si>
  <si>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</si>
  <si>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</si>
  <si>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</si>
  <si>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</si>
  <si>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</si>
  <si>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</si>
  <si>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</si>
  <si>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</si>
  <si>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</si>
  <si>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</si>
  <si>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</si>
  <si>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</si>
  <si>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</si>
  <si>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</si>
  <si>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</si>
  <si>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</si>
  <si>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</si>
  <si>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</si>
  <si>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</si>
  <si>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</si>
  <si>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</si>
  <si>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</si>
  <si>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</si>
  <si>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</si>
  <si>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</si>
  <si>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</si>
  <si>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</si>
  <si>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</si>
  <si>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</si>
  <si>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</si>
  <si>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</si>
  <si>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</si>
  <si>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</si>
  <si>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</si>
  <si>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</si>
  <si>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</si>
  <si>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</si>
  <si>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</si>
  <si>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</si>
  <si>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</si>
  <si>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</si>
  <si>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</si>
  <si>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</si>
  <si>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</si>
  <si>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</si>
  <si>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</si>
  <si>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</si>
  <si>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</si>
  <si>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</si>
  <si>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</si>
  <si>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</si>
  <si>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</si>
  <si>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</si>
  <si>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</si>
  <si>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</si>
  <si>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</si>
  <si>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</si>
  <si>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</si>
  <si>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</si>
  <si>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</si>
  <si>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</si>
  <si>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</si>
  <si>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</si>
  <si>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</si>
  <si>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</si>
  <si>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</si>
  <si>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</si>
  <si>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</si>
  <si>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</si>
  <si>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</si>
  <si>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</si>
  <si>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</si>
  <si>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</si>
  <si>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</si>
  <si>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</si>
  <si>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</si>
  <si>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</si>
  <si>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</si>
  <si>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</si>
  <si>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</si>
  <si>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</si>
  <si>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</si>
  <si>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</si>
  <si>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</si>
  <si>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</si>
  <si>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</si>
  <si>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</si>
  <si>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</si>
  <si>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</si>
  <si>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</si>
  <si>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</si>
  <si>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</si>
  <si>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</si>
  <si>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</si>
  <si>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</si>
  <si>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</si>
  <si>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</si>
  <si>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</si>
  <si>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</si>
  <si>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</si>
  <si>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</si>
  <si>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</si>
  <si>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</si>
  <si>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</si>
  <si>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</si>
  <si>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</si>
  <si>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</si>
  <si>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</si>
  <si>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</si>
  <si>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</si>
  <si>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</si>
  <si>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</si>
  <si>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</si>
  <si>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</si>
  <si>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</si>
  <si>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</si>
  <si>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</si>
  <si>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</si>
  <si>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</si>
  <si>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</si>
  <si>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</si>
  <si>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</si>
  <si>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</si>
  <si>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</si>
  <si>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</si>
  <si>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</si>
  <si>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</si>
  <si>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</si>
  <si>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</si>
  <si>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</si>
  <si>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</si>
  <si>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</si>
  <si>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</si>
  <si>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</si>
  <si>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</si>
  <si>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</si>
  <si>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</si>
  <si>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</si>
  <si>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</si>
  <si>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</si>
  <si>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</si>
  <si>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</si>
  <si>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</si>
  <si>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</si>
  <si>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</si>
  <si>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</si>
  <si>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</si>
  <si>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</si>
  <si>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</si>
  <si>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</si>
  <si>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</si>
  <si>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</si>
  <si>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</si>
  <si>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</si>
  <si>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</si>
  <si>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</si>
  <si>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</si>
  <si>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</si>
  <si>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</si>
  <si>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</si>
  <si>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</si>
  <si>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</si>
  <si>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</si>
  <si>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</si>
  <si>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</si>
  <si>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</si>
  <si>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</si>
  <si>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</si>
  <si>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</si>
  <si>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</si>
  <si>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</si>
  <si>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</si>
  <si>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</si>
  <si>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</si>
  <si>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</si>
  <si>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</si>
  <si>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</si>
  <si>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</si>
  <si>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</si>
  <si>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</si>
  <si>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</si>
  <si>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</si>
  <si>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</si>
  <si>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</si>
  <si>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</si>
  <si>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</si>
  <si>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</si>
  <si>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</si>
  <si>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</si>
  <si>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</si>
  <si>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</si>
  <si>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</si>
  <si>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</si>
  <si>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</si>
  <si>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</si>
  <si>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</si>
  <si>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</si>
  <si>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</si>
  <si>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</si>
  <si>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</si>
  <si>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</si>
  <si>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</si>
  <si>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</si>
  <si>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</si>
  <si>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</si>
  <si>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</si>
  <si>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</si>
  <si>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</si>
  <si>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</si>
  <si>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</si>
  <si>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</si>
  <si>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</si>
  <si>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</si>
  <si>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</si>
  <si>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</si>
  <si>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</si>
  <si>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</si>
  <si>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</si>
  <si>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</si>
  <si>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</si>
  <si>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</si>
  <si>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</si>
  <si>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</si>
  <si>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</si>
  <si>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</si>
  <si>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</si>
  <si>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</si>
  <si>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</si>
  <si>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</si>
  <si>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</si>
  <si>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</si>
  <si>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</si>
  <si>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</si>
  <si>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</si>
  <si>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</si>
  <si>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</si>
  <si>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</si>
  <si>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</si>
  <si>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</si>
  <si>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</si>
  <si>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</si>
  <si>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</si>
  <si>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</si>
  <si>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</si>
  <si>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</si>
  <si>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</si>
  <si>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</si>
  <si>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</si>
  <si>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</si>
  <si>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</si>
  <si>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</si>
  <si>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</si>
  <si>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</si>
  <si>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</si>
  <si>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</si>
  <si>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</si>
  <si>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</si>
  <si>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</si>
  <si>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</si>
  <si>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</si>
  <si>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</si>
  <si>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</si>
  <si>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</si>
  <si>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</si>
  <si>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</si>
  <si>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</si>
  <si>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</si>
  <si>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</si>
  <si>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</si>
  <si>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</si>
  <si>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</si>
  <si>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</si>
  <si>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</si>
  <si>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</si>
  <si>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</si>
  <si>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</si>
  <si>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</si>
  <si>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</si>
  <si>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</si>
  <si>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</si>
  <si>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</si>
  <si>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</si>
  <si>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</si>
  <si>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</si>
  <si>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</si>
  <si>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</si>
  <si>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</si>
  <si>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</si>
  <si>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</si>
  <si>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</si>
  <si>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</si>
  <si>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</si>
  <si>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</si>
  <si>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</si>
  <si>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</si>
  <si>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</si>
  <si>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</si>
  <si>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</si>
  <si>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</si>
  <si>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</si>
  <si>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</si>
  <si>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</si>
  <si>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</si>
  <si>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</si>
  <si>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</si>
  <si>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</si>
  <si>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</si>
  <si>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</si>
  <si>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</si>
  <si>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</si>
  <si>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</si>
  <si>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</si>
  <si>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</si>
  <si>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</si>
  <si>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</si>
  <si>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</si>
  <si>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</si>
  <si>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</si>
  <si>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</si>
  <si>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</si>
  <si>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</si>
  <si>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</si>
  <si>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</si>
  <si>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</si>
  <si>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</si>
  <si>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</si>
  <si>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</si>
  <si>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</si>
  <si>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</si>
  <si>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</si>
  <si>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</si>
  <si>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</si>
  <si>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</si>
  <si>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</si>
  <si>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</si>
  <si>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</si>
  <si>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</si>
  <si>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</si>
  <si>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</si>
  <si>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</si>
  <si>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</si>
  <si>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</si>
  <si>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</si>
  <si>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</si>
  <si>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</si>
  <si>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</si>
  <si>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</si>
  <si>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</si>
  <si>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</si>
  <si>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</si>
  <si>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</si>
  <si>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</si>
  <si>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</si>
  <si>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</si>
  <si>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</si>
  <si>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</si>
  <si>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</si>
  <si>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</si>
  <si>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</si>
  <si>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</si>
  <si>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</si>
  <si>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</si>
  <si>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</si>
  <si>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</si>
  <si>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</si>
  <si>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</si>
  <si>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</si>
  <si>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</si>
  <si>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</si>
  <si>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</si>
  <si>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</si>
  <si>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</si>
  <si>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</si>
  <si>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</si>
  <si>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</si>
  <si>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</si>
  <si>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</si>
  <si>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</si>
  <si>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</si>
  <si>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</si>
  <si>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</si>
  <si>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</si>
  <si>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</si>
  <si>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</si>
  <si>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</si>
  <si>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</si>
  <si>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</si>
  <si>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</si>
  <si>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</si>
  <si>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</si>
  <si>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</si>
  <si>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</si>
  <si>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</si>
  <si>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</si>
  <si>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</si>
  <si>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</si>
  <si>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</si>
  <si>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</si>
  <si>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</si>
  <si>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</si>
  <si>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</si>
  <si>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</si>
  <si>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</si>
  <si>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</si>
  <si>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</si>
  <si>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</si>
  <si>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</si>
  <si>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</si>
  <si>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</si>
  <si>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</si>
  <si>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</si>
  <si>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</si>
  <si>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</si>
  <si>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</si>
  <si>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</si>
  <si>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</si>
  <si>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</si>
  <si>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</si>
  <si>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</si>
  <si>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</si>
  <si>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</si>
  <si>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</si>
  <si>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</si>
  <si>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</si>
  <si>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</si>
  <si>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</si>
  <si>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</si>
  <si>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</si>
  <si>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</si>
  <si>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</si>
  <si>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</si>
  <si>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</si>
  <si>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</si>
  <si>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</si>
  <si>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</si>
  <si>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</si>
  <si>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</si>
  <si>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</si>
  <si>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</si>
  <si>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</si>
  <si>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</si>
  <si>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</si>
  <si>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</si>
  <si>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</si>
  <si>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</si>
  <si>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</si>
  <si>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</si>
  <si>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</si>
  <si>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</si>
  <si>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</si>
  <si>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</si>
  <si>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</si>
  <si>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</si>
  <si>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</si>
  <si>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</si>
  <si>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</si>
  <si>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</si>
  <si>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</si>
  <si>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</si>
  <si>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</si>
  <si>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</si>
  <si>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</si>
  <si>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</si>
  <si>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</si>
  <si>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</si>
  <si>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</si>
  <si>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</si>
  <si>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</si>
  <si>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</si>
  <si>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</si>
  <si>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</si>
  <si>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</si>
  <si>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</si>
  <si>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</si>
  <si>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</si>
  <si>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</si>
  <si>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</si>
  <si>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</si>
  <si>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</si>
  <si>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</si>
  <si>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</si>
  <si>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</si>
  <si>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</si>
  <si>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</si>
  <si>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</si>
  <si>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</si>
  <si>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</si>
  <si>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</si>
  <si>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</si>
  <si>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</si>
  <si>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</si>
  <si>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</si>
  <si>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</si>
  <si>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</si>
  <si>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</si>
  <si>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</si>
  <si>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</si>
  <si>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</si>
  <si>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</si>
  <si>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</si>
  <si>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</si>
  <si>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</si>
  <si>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</si>
  <si>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</si>
  <si>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</si>
  <si>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</si>
  <si>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</si>
  <si>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</si>
  <si>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</si>
  <si>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</si>
  <si>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</si>
  <si>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</si>
  <si>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</si>
  <si>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</si>
  <si>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</si>
  <si>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</si>
  <si>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</si>
  <si>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</si>
  <si>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</si>
  <si>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</si>
  <si>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</si>
  <si>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</si>
  <si>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</si>
  <si>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</si>
  <si>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</si>
  <si>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</si>
  <si>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</si>
  <si>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</si>
  <si>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</si>
  <si>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</si>
  <si>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</si>
  <si>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</si>
  <si>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</si>
  <si>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</si>
  <si>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</si>
  <si>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</si>
  <si>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</si>
  <si>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</si>
  <si>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</si>
  <si>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</si>
  <si>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</si>
  <si>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</si>
  <si>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</si>
  <si>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</si>
  <si>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</si>
  <si>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</si>
  <si>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</si>
  <si>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</si>
  <si>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</si>
  <si>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</si>
  <si>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</si>
  <si>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</si>
  <si>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</si>
  <si>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</si>
  <si>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</si>
  <si>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</si>
  <si>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</si>
  <si>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</si>
  <si>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</si>
  <si>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</si>
  <si>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</si>
  <si>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</si>
  <si>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</si>
  <si>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</si>
  <si>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</si>
  <si>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</si>
  <si>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</si>
  <si>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</si>
  <si>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</si>
  <si>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</si>
  <si>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</si>
  <si>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</si>
  <si>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</si>
  <si>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</si>
  <si>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</si>
  <si>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</si>
  <si>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</si>
  <si>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</si>
  <si>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</si>
  <si>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</si>
  <si>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</si>
  <si>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</si>
  <si>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</si>
  <si>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</si>
  <si>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</si>
  <si>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</si>
  <si>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</si>
  <si>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</si>
  <si>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</si>
  <si>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</si>
  <si>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</si>
  <si>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</si>
  <si>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</si>
  <si>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</si>
  <si>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</si>
  <si>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</si>
  <si>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</si>
  <si>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</si>
  <si>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</si>
  <si>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</si>
  <si>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</si>
  <si>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</si>
  <si>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</si>
  <si>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</si>
  <si>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</si>
  <si>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</si>
  <si>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</si>
  <si>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</si>
  <si>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</si>
  <si>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</si>
  <si>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</si>
  <si>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</si>
  <si>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</si>
  <si>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</si>
  <si>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</si>
  <si>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</si>
  <si>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</si>
  <si>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</si>
  <si>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</si>
  <si>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</si>
  <si>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</si>
  <si>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</si>
  <si>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</si>
  <si>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</si>
  <si>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</si>
  <si>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</si>
  <si>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</si>
  <si>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</si>
  <si>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</si>
  <si>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</si>
  <si>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</si>
  <si>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</si>
  <si>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</si>
  <si>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</si>
  <si>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</si>
  <si>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</si>
  <si>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</si>
  <si>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</si>
  <si>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</si>
  <si>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</si>
  <si>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</si>
  <si>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</si>
  <si>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</si>
  <si>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</si>
  <si>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</si>
  <si>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</si>
  <si>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</si>
  <si>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</si>
  <si>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</si>
  <si>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</si>
  <si>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</si>
  <si>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</si>
  <si>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</si>
  <si>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</si>
  <si>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</si>
  <si>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</si>
  <si>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</si>
  <si>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</si>
  <si>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</si>
  <si>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</si>
  <si>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</si>
  <si>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</si>
  <si>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</si>
  <si>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</si>
  <si>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</si>
  <si>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</si>
  <si>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</si>
  <si>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</si>
  <si>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</si>
  <si>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</si>
  <si>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</si>
  <si>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</si>
  <si>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</si>
  <si>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</si>
  <si>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</si>
  <si>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</si>
  <si>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</si>
  <si>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</si>
  <si>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</si>
  <si>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</si>
  <si>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</si>
  <si>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</si>
  <si>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</si>
  <si>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</si>
  <si>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</si>
  <si>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</si>
  <si>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</si>
  <si>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</si>
  <si>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</si>
  <si>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</si>
  <si>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</si>
  <si>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</si>
  <si>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</si>
  <si>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</si>
  <si>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</si>
  <si>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</si>
  <si>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</si>
  <si>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</si>
  <si>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</si>
  <si>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</si>
  <si>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</si>
  <si>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</si>
  <si>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</si>
  <si>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</si>
  <si>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</si>
  <si>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</si>
  <si>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</si>
  <si>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</si>
  <si>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</si>
  <si>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</si>
  <si>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</si>
  <si>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</si>
  <si>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</si>
  <si>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</si>
  <si>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</si>
  <si>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</si>
  <si>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</si>
  <si>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</si>
  <si>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</si>
  <si>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</si>
  <si>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</si>
  <si>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</si>
  <si>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</si>
  <si>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</si>
  <si>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</si>
  <si>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</si>
  <si>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</si>
  <si>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</si>
  <si>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</si>
  <si>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</si>
  <si>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</si>
  <si>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</si>
  <si>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</si>
  <si>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</si>
  <si>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</si>
  <si>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</si>
  <si>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</si>
  <si>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</si>
  <si>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</si>
  <si>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</si>
  <si>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</si>
  <si>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</si>
  <si>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</si>
  <si>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</si>
  <si>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</si>
  <si>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</si>
  <si>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</si>
  <si>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</si>
  <si>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</si>
  <si>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</si>
  <si>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</si>
  <si>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</si>
  <si>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</si>
  <si>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</si>
  <si>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</si>
  <si>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</si>
  <si>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</si>
  <si>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</si>
  <si>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</si>
  <si>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</si>
  <si>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</si>
  <si>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</si>
  <si>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</si>
  <si>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</si>
  <si>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</si>
  <si>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</si>
  <si>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</si>
  <si>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</si>
  <si>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</si>
  <si>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</si>
  <si>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</si>
  <si>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</si>
  <si>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</si>
  <si>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</si>
  <si>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</si>
  <si>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</si>
  <si>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</si>
  <si>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</si>
  <si>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</si>
  <si>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</si>
  <si>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</si>
  <si>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</si>
  <si>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</si>
  <si>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</si>
  <si>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</si>
  <si>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</si>
  <si>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</si>
  <si>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</si>
  <si>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</si>
  <si>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</si>
  <si>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</si>
  <si>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</si>
  <si>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</si>
  <si>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</si>
  <si>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</si>
  <si>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</si>
  <si>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</si>
  <si>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</si>
  <si>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</si>
  <si>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</si>
  <si>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</si>
  <si>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</si>
  <si>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</si>
  <si>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</si>
  <si>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</si>
  <si>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</si>
  <si>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</si>
  <si>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</si>
  <si>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</si>
  <si>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</si>
  <si>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</si>
  <si>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</si>
  <si>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</si>
  <si>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</si>
  <si>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</si>
  <si>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</si>
  <si>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</si>
  <si>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</si>
  <si>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</si>
  <si>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</si>
  <si>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</si>
  <si>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</si>
  <si>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</si>
  <si>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</si>
  <si>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</si>
  <si>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</si>
  <si>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</si>
  <si>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</si>
  <si>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</si>
  <si>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</si>
  <si>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</si>
  <si>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</si>
  <si>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</si>
  <si>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</si>
  <si>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</si>
  <si>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</si>
  <si>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</si>
  <si>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</si>
  <si>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</si>
  <si>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</si>
  <si>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</si>
  <si>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</si>
  <si>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</si>
  <si>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</si>
  <si>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</si>
  <si>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</si>
  <si>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</si>
  <si>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</si>
  <si>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</si>
  <si>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</si>
  <si>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</si>
  <si>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</si>
  <si>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</si>
  <si>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</si>
  <si>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</si>
  <si>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</si>
  <si>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</si>
  <si>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</si>
  <si>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</si>
  <si>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</si>
  <si>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</si>
  <si>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</si>
  <si>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</si>
  <si>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</si>
  <si>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</si>
  <si>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</si>
  <si>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</si>
  <si>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</si>
  <si>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</si>
  <si>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</si>
  <si>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</si>
  <si>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</si>
  <si>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</si>
  <si>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</si>
  <si>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</si>
  <si>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</si>
  <si>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</si>
  <si>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</si>
  <si>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</si>
  <si>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</si>
  <si>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</si>
  <si>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</si>
  <si>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</si>
  <si>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</si>
  <si>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</si>
  <si>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</si>
  <si>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</si>
  <si>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</si>
  <si>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</si>
  <si>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</si>
  <si>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</si>
  <si>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</si>
  <si>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</si>
  <si>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</si>
  <si>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</si>
  <si>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</si>
  <si>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</si>
  <si>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</si>
  <si>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</si>
  <si>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</si>
  <si>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</si>
  <si>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</si>
  <si>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</si>
  <si>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</si>
  <si>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</si>
  <si>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</si>
  <si>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</si>
  <si>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</si>
  <si>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</si>
  <si>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</si>
  <si>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</si>
  <si>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</si>
  <si>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</si>
  <si>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</si>
  <si>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</si>
  <si>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</si>
  <si>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</si>
  <si>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</si>
  <si>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</si>
  <si>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</si>
  <si>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</si>
  <si>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</si>
  <si>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</si>
  <si>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</si>
  <si>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</si>
  <si>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</si>
  <si>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</si>
  <si>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</si>
  <si>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</si>
  <si>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</si>
  <si>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</si>
  <si>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</si>
  <si>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</si>
  <si>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</si>
  <si>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</si>
  <si>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</si>
  <si>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</si>
  <si>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</si>
  <si>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</si>
  <si>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</si>
  <si>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</si>
  <si>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</si>
  <si>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</si>
  <si>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</si>
  <si>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</si>
  <si>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</si>
  <si>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</si>
  <si>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</si>
  <si>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</si>
  <si>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</si>
  <si>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</si>
  <si>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</si>
  <si>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</si>
  <si>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</si>
  <si>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</si>
  <si>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</si>
  <si>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</si>
  <si>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</si>
  <si>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</si>
  <si>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</si>
  <si>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</si>
  <si>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</si>
  <si>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</si>
  <si>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</si>
  <si>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</si>
  <si>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</si>
  <si>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</si>
  <si>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</si>
  <si>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</si>
  <si>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</si>
  <si>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</si>
  <si>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</si>
  <si>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</si>
  <si>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</si>
  <si>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</si>
  <si>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</si>
  <si>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</si>
  <si>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</si>
  <si>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</si>
  <si>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</si>
  <si>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</si>
  <si>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</si>
  <si>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</si>
  <si>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</si>
  <si>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</si>
  <si>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</si>
  <si>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</si>
  <si>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</si>
  <si>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</si>
  <si>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</si>
  <si>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</si>
  <si>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</si>
  <si>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</si>
  <si>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</si>
  <si>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</si>
  <si>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</si>
  <si>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</si>
  <si>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</si>
  <si>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</si>
  <si>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</si>
  <si>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</si>
  <si>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</si>
  <si>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</si>
  <si>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</si>
  <si>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</si>
  <si>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</si>
  <si>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</si>
  <si>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</si>
  <si>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</si>
  <si>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</si>
  <si>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</si>
  <si>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</si>
  <si>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</si>
  <si>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</si>
  <si>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</si>
  <si>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</si>
  <si>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</si>
  <si>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</si>
  <si>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</si>
  <si>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</si>
  <si>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</si>
  <si>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</si>
  <si>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</si>
  <si>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</si>
  <si>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</si>
  <si>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</si>
  <si>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</si>
  <si>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</si>
  <si>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</si>
  <si>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</si>
  <si>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</si>
  <si>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</si>
  <si>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</si>
  <si>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</si>
  <si>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</si>
  <si>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</si>
  <si>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</si>
  <si>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</si>
  <si>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</si>
  <si>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</si>
  <si>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</si>
  <si>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</si>
  <si>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</si>
  <si>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</si>
  <si>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</si>
  <si>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</si>
  <si>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</si>
  <si>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</si>
  <si>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</si>
  <si>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</si>
  <si>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</si>
  <si>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</si>
  <si>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</si>
  <si>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</si>
  <si>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</si>
  <si>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</si>
  <si>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</si>
  <si>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</si>
  <si>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</si>
  <si>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</si>
  <si>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</si>
  <si>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</si>
  <si>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</si>
  <si>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</si>
  <si>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</si>
  <si>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</si>
  <si>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</si>
  <si>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</si>
  <si>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</si>
  <si>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</si>
  <si>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</si>
  <si>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</si>
  <si>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</si>
  <si>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</si>
  <si>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</si>
  <si>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</si>
  <si>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</si>
  <si>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</si>
  <si>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</si>
  <si>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</si>
  <si>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</si>
  <si>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</si>
  <si>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</si>
  <si>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</si>
  <si>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</si>
  <si>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</si>
  <si>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</si>
  <si>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</si>
  <si>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</si>
  <si>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</si>
  <si>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</si>
  <si>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</si>
  <si>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</si>
  <si>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</si>
  <si>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</si>
  <si>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</si>
  <si>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</si>
  <si>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</si>
  <si>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</si>
  <si>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</si>
  <si>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</si>
  <si>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</si>
  <si>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</si>
  <si>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</si>
  <si>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</si>
  <si>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</si>
  <si>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</si>
  <si>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</si>
  <si>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</si>
  <si>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</si>
  <si>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</si>
  <si>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</si>
  <si>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</si>
  <si>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</si>
  <si>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</si>
  <si>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</si>
  <si>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</si>
  <si>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</si>
  <si>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</si>
  <si>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</si>
  <si>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</si>
  <si>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</si>
  <si>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</si>
  <si>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</si>
  <si>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</si>
  <si>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</si>
  <si>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</si>
  <si>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</si>
  <si>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</si>
  <si>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</si>
  <si>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</si>
  <si>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</si>
  <si>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</si>
  <si>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</si>
  <si>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</si>
  <si>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</si>
  <si>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</si>
  <si>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</si>
  <si>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</si>
  <si>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</si>
  <si>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</si>
  <si>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</si>
  <si>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</si>
  <si>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</si>
  <si>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</si>
  <si>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</si>
  <si>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</si>
  <si>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</si>
  <si>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</si>
  <si>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</si>
  <si>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</si>
  <si>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</si>
  <si>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</si>
  <si>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</si>
  <si>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</si>
  <si>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</si>
  <si>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</si>
  <si>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</si>
  <si>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</si>
  <si>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</si>
  <si>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</si>
  <si>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</si>
  <si>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</si>
  <si>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</si>
  <si>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</si>
  <si>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</si>
  <si>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</si>
  <si>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</si>
  <si>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</si>
  <si>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</si>
  <si>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</si>
  <si>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</si>
  <si>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</si>
  <si>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</si>
  <si>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</si>
  <si>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</si>
  <si>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</si>
  <si>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</si>
  <si>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</si>
  <si>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</si>
  <si>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</si>
  <si>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</si>
  <si>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</si>
  <si>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</si>
  <si>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</si>
  <si>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</si>
  <si>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</si>
  <si>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</si>
  <si>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</si>
  <si>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</si>
  <si>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</si>
  <si>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</si>
  <si>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</si>
  <si>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</si>
  <si>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</si>
  <si>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</si>
  <si>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</si>
  <si>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</si>
  <si>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</si>
  <si>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</si>
  <si>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</si>
  <si>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</si>
  <si>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</si>
  <si>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</si>
  <si>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</si>
  <si>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</si>
  <si>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</si>
  <si>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</si>
  <si>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</si>
  <si>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</si>
  <si>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</si>
  <si>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</si>
  <si>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</si>
  <si>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</si>
  <si>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</si>
  <si>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</si>
  <si>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</si>
  <si>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</si>
  <si>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</si>
  <si>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</si>
  <si>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</si>
  <si>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</si>
  <si>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</si>
  <si>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</si>
  <si>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</si>
  <si>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</si>
  <si>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</si>
  <si>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</si>
  <si>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</si>
  <si>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</si>
  <si>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</si>
  <si>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</si>
  <si>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</si>
  <si>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</si>
  <si>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</si>
  <si>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</si>
  <si>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</si>
  <si>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</si>
  <si>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</si>
  <si>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</si>
  <si>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</si>
  <si>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</si>
  <si>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</si>
  <si>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</si>
  <si>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</si>
  <si>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</si>
  <si>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</si>
  <si>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</si>
  <si>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</si>
  <si>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</si>
  <si>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</si>
  <si>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</si>
  <si>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</si>
  <si>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</si>
  <si>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</si>
  <si>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</si>
  <si>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</si>
  <si>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</si>
  <si>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</si>
  <si>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</si>
  <si>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</si>
  <si>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</si>
  <si>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</si>
  <si>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</si>
  <si>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</si>
  <si>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</si>
  <si>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</si>
  <si>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</si>
  <si>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</si>
  <si>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</si>
  <si>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</si>
  <si>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</si>
  <si>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</si>
  <si>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</si>
  <si>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</si>
  <si>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</si>
  <si>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</si>
  <si>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</si>
  <si>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</si>
  <si>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</si>
  <si>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</si>
  <si>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</si>
  <si>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</si>
  <si>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</si>
  <si>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</si>
  <si>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</si>
  <si>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</si>
  <si>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</si>
  <si>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</si>
  <si>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</si>
  <si>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</si>
  <si>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</si>
  <si>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</si>
  <si>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</si>
  <si>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</si>
  <si>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</si>
  <si>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</si>
  <si>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</si>
  <si>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</si>
  <si>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</si>
  <si>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</si>
  <si>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</si>
  <si>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</si>
  <si>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</si>
  <si>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</si>
  <si>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</si>
  <si>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</si>
  <si>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</si>
  <si>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</si>
  <si>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</si>
  <si>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</si>
  <si>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</si>
  <si>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</si>
  <si>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</si>
  <si>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</si>
  <si>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</si>
  <si>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</si>
  <si>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</si>
  <si>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</si>
  <si>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</si>
  <si>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</si>
  <si>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</si>
  <si>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</si>
  <si>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</si>
  <si>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</si>
  <si>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</si>
  <si>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</si>
  <si>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</si>
  <si>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</si>
  <si>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</si>
  <si>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</si>
  <si>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</si>
  <si>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</si>
  <si>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</si>
  <si>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</si>
  <si>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</si>
  <si>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</si>
  <si>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</si>
  <si>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</si>
  <si>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</si>
  <si>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</si>
  <si>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</si>
  <si>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</si>
  <si>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</si>
  <si>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</si>
  <si>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</si>
  <si>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</si>
  <si>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</si>
  <si>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</si>
  <si>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</si>
  <si>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</si>
  <si>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</si>
  <si>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</si>
  <si>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</si>
  <si>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</si>
  <si>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</si>
  <si>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</si>
  <si>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</si>
  <si>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</si>
  <si>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</si>
  <si>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</si>
  <si>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</si>
  <si>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</si>
  <si>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</si>
  <si>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</si>
  <si>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</si>
  <si>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</si>
  <si>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</si>
  <si>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</si>
  <si>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</si>
  <si>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</si>
  <si>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</si>
  <si>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</si>
  <si>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</si>
  <si>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</si>
  <si>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</si>
  <si>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</si>
  <si>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</si>
  <si>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</si>
  <si>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</si>
  <si>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</si>
  <si>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</si>
  <si>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</si>
  <si>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</si>
  <si>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</si>
  <si>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</si>
  <si>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</si>
  <si>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</si>
  <si>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</si>
  <si>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</si>
  <si>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</si>
  <si>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</si>
  <si>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</si>
  <si>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</si>
  <si>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</si>
  <si>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</si>
  <si>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</si>
  <si>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</si>
  <si>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</si>
  <si>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</si>
  <si>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</si>
  <si>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</si>
  <si>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</si>
  <si>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</si>
  <si>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</si>
  <si>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</si>
  <si>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</si>
  <si>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</si>
  <si>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</si>
  <si>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</si>
  <si>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</si>
  <si>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</si>
  <si>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</si>
  <si>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</si>
  <si>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</si>
  <si>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</si>
  <si>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</si>
  <si>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</si>
  <si>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</si>
  <si>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</si>
  <si>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</si>
  <si>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</si>
  <si>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</si>
  <si>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</si>
  <si>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</si>
  <si>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</si>
  <si>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</si>
  <si>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</si>
  <si>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</si>
  <si>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</si>
  <si>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</si>
  <si>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</si>
  <si>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</si>
  <si>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</si>
  <si>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</si>
  <si>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</si>
  <si>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</si>
  <si>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</si>
  <si>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</si>
  <si>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</si>
  <si>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</si>
  <si>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</si>
  <si>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</si>
  <si>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</si>
  <si>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</si>
  <si>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</si>
  <si>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</si>
  <si>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</si>
  <si>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</si>
  <si>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</si>
  <si>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</si>
  <si>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</si>
  <si>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</si>
  <si>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</si>
  <si>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</si>
  <si>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</si>
  <si>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</si>
  <si>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</si>
  <si>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</si>
  <si>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</si>
  <si>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</si>
  <si>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</si>
  <si>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</si>
  <si>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</si>
  <si>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</si>
  <si>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</si>
  <si>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</si>
  <si>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</si>
  <si>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</si>
  <si>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</si>
  <si>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</si>
  <si>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</si>
  <si>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</si>
  <si>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</si>
  <si>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</si>
  <si>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</si>
  <si>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</si>
  <si>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</si>
  <si>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</si>
  <si>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</si>
  <si>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</si>
  <si>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</si>
  <si>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</si>
  <si>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</si>
  <si>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</si>
  <si>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</si>
  <si>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</si>
  <si>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</si>
  <si>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</si>
  <si>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</si>
  <si>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</si>
  <si>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</si>
  <si>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</si>
  <si>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</si>
  <si>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</si>
  <si>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</si>
  <si>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</si>
  <si>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</si>
  <si>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</si>
  <si>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</si>
  <si>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</si>
  <si>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</si>
  <si>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</si>
  <si>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</si>
  <si>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</si>
  <si>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</si>
  <si>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</si>
  <si>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</si>
  <si>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</si>
  <si>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</si>
  <si>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</si>
  <si>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</si>
  <si>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</si>
  <si>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</si>
  <si>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</si>
  <si>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</si>
  <si>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</si>
  <si>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</si>
  <si>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</si>
  <si>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</si>
  <si>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</si>
  <si>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</si>
  <si>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</si>
  <si>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</si>
  <si>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</si>
  <si>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</si>
  <si>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</si>
  <si>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</si>
  <si>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</si>
  <si>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</si>
  <si>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</si>
  <si>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</si>
  <si>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</si>
  <si>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</si>
  <si>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</si>
  <si>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</si>
  <si>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</si>
  <si>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</si>
  <si>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</si>
  <si>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</si>
  <si>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</si>
  <si>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</si>
  <si>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</si>
  <si>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</si>
  <si>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</si>
  <si>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</si>
  <si>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</si>
  <si>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</si>
  <si>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</si>
  <si>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</si>
  <si>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</si>
  <si>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</si>
  <si>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</si>
  <si>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</si>
  <si>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</si>
  <si>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</si>
  <si>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</si>
  <si>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</si>
  <si>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</si>
  <si>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</si>
  <si>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</si>
  <si>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</si>
  <si>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</si>
  <si>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</si>
  <si>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</si>
  <si>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</si>
  <si>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</si>
  <si>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</si>
  <si>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</si>
  <si>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</si>
  <si>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</si>
  <si>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</si>
  <si>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</si>
  <si>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</si>
  <si>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</si>
  <si>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</si>
  <si>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</si>
  <si>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</si>
  <si>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</si>
  <si>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</si>
  <si>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</si>
  <si>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</si>
  <si>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</si>
  <si>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</si>
  <si>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</si>
  <si>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</si>
  <si>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</si>
  <si>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</si>
  <si>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</si>
  <si>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</si>
  <si>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</si>
  <si>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</si>
  <si>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</si>
  <si>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</si>
  <si>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</si>
  <si>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</si>
  <si>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</si>
  <si>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</si>
  <si>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</si>
  <si>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</si>
  <si>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</si>
  <si>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</si>
  <si>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</si>
  <si>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</si>
  <si>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</si>
  <si>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</si>
  <si>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</si>
  <si>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</si>
  <si>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</si>
  <si>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</si>
  <si>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</si>
  <si>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</si>
  <si>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</si>
  <si>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</si>
  <si>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</si>
  <si>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</si>
  <si>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</si>
  <si>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</si>
  <si>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</si>
  <si>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</si>
  <si>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</si>
  <si>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</si>
  <si>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</si>
  <si>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</si>
  <si>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</si>
  <si>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</si>
  <si>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</si>
  <si>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</si>
  <si>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</si>
  <si>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</si>
  <si>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</si>
  <si>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</si>
  <si>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</si>
  <si>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</si>
  <si>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</si>
  <si>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</si>
  <si>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</si>
  <si>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</si>
  <si>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</si>
  <si>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</si>
  <si>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</si>
  <si>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</si>
  <si>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</si>
  <si>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</si>
  <si>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</si>
  <si>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</si>
  <si>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</si>
  <si>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</si>
  <si>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</si>
  <si>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</si>
  <si>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</si>
  <si>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</si>
  <si>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</si>
  <si>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</si>
  <si>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</si>
  <si>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</si>
  <si>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</si>
  <si>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</si>
  <si>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</si>
  <si>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</si>
  <si>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</si>
  <si>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</si>
  <si>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</si>
  <si>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</si>
  <si>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</si>
  <si>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</si>
  <si>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</si>
  <si>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</si>
  <si>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</si>
  <si>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</si>
  <si>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</si>
  <si>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</si>
  <si>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</si>
  <si>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</si>
  <si>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</si>
  <si>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</si>
  <si>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</si>
  <si>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</si>
  <si>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</si>
  <si>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</si>
  <si>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</si>
  <si>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</si>
  <si>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</si>
  <si>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</si>
  <si>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</si>
  <si>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</si>
  <si>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</si>
  <si>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</si>
  <si>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</si>
  <si>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</si>
  <si>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</si>
  <si>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</si>
  <si>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</si>
  <si>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</si>
  <si>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</si>
  <si>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</si>
  <si>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</si>
  <si>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</si>
  <si>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</si>
  <si>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</si>
  <si>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</si>
  <si>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</si>
  <si>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</si>
  <si>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</si>
  <si>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</si>
  <si>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</si>
  <si>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</si>
  <si>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</si>
  <si>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</si>
  <si>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</si>
  <si>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</si>
  <si>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</si>
  <si>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</si>
  <si>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</si>
  <si>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</si>
  <si>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</si>
  <si>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</si>
  <si>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</si>
  <si>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</si>
  <si>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</si>
  <si>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</si>
  <si>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</si>
  <si>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</si>
  <si>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</si>
  <si>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</si>
  <si>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</si>
  <si>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</si>
  <si>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</si>
  <si>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</si>
  <si>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</si>
  <si>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</si>
  <si>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</si>
  <si>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</si>
  <si>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</si>
  <si>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</si>
  <si>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</si>
  <si>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</si>
  <si>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</si>
  <si>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</si>
  <si>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</si>
  <si>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</si>
  <si>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</si>
  <si>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</si>
  <si>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</si>
  <si>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</si>
  <si>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</si>
  <si>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</si>
  <si>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</si>
  <si>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</si>
  <si>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</si>
  <si>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</si>
  <si>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</si>
  <si>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</si>
  <si>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</si>
  <si>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</si>
  <si>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</si>
  <si>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</si>
  <si>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</si>
  <si>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</si>
  <si>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</si>
  <si>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</si>
  <si>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</si>
  <si>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</si>
  <si>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</si>
  <si>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</si>
  <si>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</si>
  <si>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</si>
  <si>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</si>
  <si>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</si>
  <si>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</si>
  <si>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</si>
  <si>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</si>
  <si>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</si>
  <si>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</si>
  <si>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</si>
  <si>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</si>
  <si>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</si>
  <si>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</si>
  <si>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</si>
  <si>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</si>
  <si>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</si>
  <si>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</si>
  <si>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</si>
  <si>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</si>
  <si>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</si>
  <si>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</si>
  <si>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</si>
  <si>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</si>
  <si>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</si>
  <si>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</si>
  <si>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</si>
  <si>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</si>
  <si>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</si>
  <si>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</si>
  <si>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</si>
  <si>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</si>
  <si>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</si>
  <si>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</si>
  <si>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</si>
  <si>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</si>
  <si>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</si>
  <si>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</si>
  <si>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</si>
  <si>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</si>
  <si>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</si>
  <si>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</si>
  <si>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</si>
  <si>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</si>
  <si>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</si>
  <si>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</si>
  <si>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</si>
  <si>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</si>
  <si>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</si>
  <si>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</si>
  <si>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</si>
  <si>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</si>
  <si>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</si>
  <si>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</si>
  <si>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</si>
  <si>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</si>
  <si>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</si>
  <si>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</si>
  <si>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</si>
  <si>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</si>
  <si>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</si>
  <si>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</si>
  <si>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</si>
  <si>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</si>
  <si>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</si>
  <si>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</si>
  <si>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</si>
  <si>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</si>
  <si>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</si>
  <si>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</si>
  <si>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</si>
  <si>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</si>
  <si>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</si>
  <si>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</si>
  <si>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</si>
  <si>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</si>
  <si>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</si>
  <si>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</si>
  <si>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</si>
  <si>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</si>
  <si>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</si>
  <si>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</si>
  <si>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</si>
  <si>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</si>
  <si>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</si>
  <si>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</si>
  <si>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</si>
  <si>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</si>
  <si>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</si>
  <si>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</si>
  <si>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</si>
  <si>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</si>
  <si>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</si>
  <si>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</si>
  <si>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</si>
  <si>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</si>
  <si>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</si>
  <si>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</si>
  <si>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</si>
  <si>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</si>
  <si>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</si>
  <si>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</si>
  <si>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</si>
  <si>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</si>
  <si>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</si>
  <si>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</si>
  <si>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</si>
  <si>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</si>
  <si>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</si>
  <si>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</si>
  <si>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</si>
  <si>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</si>
  <si>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</si>
  <si>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</si>
  <si>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</si>
  <si>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</si>
  <si>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</si>
  <si>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</si>
  <si>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</si>
  <si>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</si>
  <si>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</si>
  <si>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</si>
  <si>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</si>
  <si>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</si>
  <si>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</si>
  <si>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</si>
  <si>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</si>
  <si>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</si>
  <si>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</si>
  <si>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</si>
  <si>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</si>
  <si>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</si>
  <si>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</si>
  <si>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</si>
  <si>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</si>
  <si>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</si>
  <si>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</si>
  <si>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</si>
  <si>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</si>
  <si>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</si>
  <si>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</si>
  <si>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</si>
  <si>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</si>
  <si>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</si>
  <si>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</si>
  <si>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</si>
  <si>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</si>
  <si>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</si>
  <si>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</si>
  <si>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</si>
  <si>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</si>
  <si>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</si>
  <si>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</si>
  <si>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</si>
  <si>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</si>
  <si>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</si>
  <si>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</si>
  <si>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</si>
  <si>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</si>
  <si>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</si>
  <si>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</si>
  <si>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</si>
  <si>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</si>
  <si>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</si>
  <si>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</si>
  <si>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</si>
  <si>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</si>
  <si>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</si>
  <si>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</si>
  <si>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</si>
  <si>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</si>
  <si>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</si>
  <si>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</si>
  <si>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</si>
  <si>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</si>
  <si>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</si>
  <si>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</si>
  <si>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</si>
  <si>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</si>
  <si>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</si>
  <si>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</si>
  <si>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</si>
  <si>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</si>
  <si>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</si>
  <si>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</si>
  <si>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</si>
  <si>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</si>
  <si>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</si>
  <si>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</si>
  <si>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</si>
  <si>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</si>
  <si>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</si>
  <si>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</si>
  <si>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</si>
  <si>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</si>
  <si>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</si>
  <si>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</si>
  <si>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</si>
  <si>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</si>
  <si>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</si>
  <si>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</si>
  <si>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</si>
  <si>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</si>
  <si>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</si>
  <si>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</si>
  <si>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</si>
  <si>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</si>
  <si>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</si>
  <si>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</si>
  <si>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</si>
  <si>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</si>
  <si>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</si>
  <si>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</si>
  <si>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</si>
  <si>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</si>
  <si>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</si>
  <si>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</si>
  <si>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</si>
  <si>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</si>
  <si>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</si>
  <si>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</si>
  <si>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</si>
  <si>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</si>
  <si>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</si>
  <si>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</si>
  <si>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</si>
  <si>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</si>
  <si>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</si>
  <si>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</si>
  <si>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</si>
  <si>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</si>
  <si>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</si>
  <si>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</si>
  <si>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</si>
  <si>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</si>
  <si>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</si>
  <si>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</si>
  <si>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</si>
  <si>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</si>
  <si>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</si>
  <si>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</si>
  <si>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</si>
  <si>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</si>
  <si>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</si>
  <si>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</si>
  <si>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</si>
  <si>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</si>
  <si>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</si>
  <si>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</si>
  <si>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</si>
  <si>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</si>
  <si>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</si>
  <si>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</si>
  <si>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</si>
  <si>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</si>
  <si>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</si>
  <si>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</si>
  <si>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</si>
  <si>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</si>
  <si>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</si>
  <si>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</si>
  <si>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</si>
  <si>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</si>
  <si>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</si>
  <si>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</si>
  <si>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</si>
  <si>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</si>
  <si>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</si>
  <si>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</si>
  <si>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</si>
  <si>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</si>
  <si>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</si>
  <si>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</si>
  <si>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</si>
  <si>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</si>
  <si>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</si>
  <si>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</si>
  <si>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</si>
  <si>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</si>
  <si>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</si>
  <si>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</si>
  <si>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</si>
  <si>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</si>
  <si>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</si>
  <si>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</si>
  <si>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</si>
  <si>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</si>
  <si>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</si>
  <si>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</si>
  <si>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</si>
  <si>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</si>
  <si>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</si>
  <si>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</si>
  <si>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</si>
  <si>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</si>
  <si>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</si>
  <si>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</si>
  <si>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</si>
  <si>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</si>
  <si>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</si>
  <si>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</si>
  <si>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</si>
  <si>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</si>
  <si>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</si>
  <si>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</si>
  <si>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</si>
  <si>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</si>
  <si>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</si>
  <si>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</si>
  <si>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</si>
  <si>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</si>
  <si>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</si>
  <si>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</si>
  <si>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</si>
  <si>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</si>
  <si>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</si>
  <si>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</si>
  <si>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</si>
  <si>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</si>
  <si>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</si>
  <si>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</si>
  <si>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</si>
  <si>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</si>
  <si>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</si>
  <si>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</si>
  <si>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</si>
  <si>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</si>
  <si>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</si>
  <si>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</si>
  <si>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</si>
  <si>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</si>
  <si>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</si>
  <si>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</si>
  <si>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</si>
  <si>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</si>
  <si>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</si>
  <si>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</si>
  <si>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</si>
  <si>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</si>
  <si>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</si>
  <si>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</si>
  <si>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</si>
  <si>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</si>
  <si>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</si>
  <si>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</si>
  <si>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</si>
  <si>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</si>
  <si>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</si>
  <si>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</si>
  <si>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</si>
  <si>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</si>
  <si>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</si>
  <si>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</si>
  <si>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</si>
  <si>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</si>
  <si>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</si>
  <si>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</si>
  <si>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</si>
  <si>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</si>
  <si>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</si>
  <si>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</si>
  <si>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</si>
  <si>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</si>
  <si>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</si>
  <si>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</si>
  <si>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</si>
  <si>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</si>
  <si>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</si>
  <si>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</si>
  <si>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</si>
  <si>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</si>
  <si>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</si>
  <si>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</si>
  <si>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</si>
  <si>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</si>
  <si>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</si>
  <si>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</si>
  <si>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</si>
  <si>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</si>
  <si>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</si>
  <si>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</si>
  <si>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</si>
  <si>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</si>
  <si>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</si>
  <si>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</si>
  <si>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</si>
  <si>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</si>
  <si>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</si>
  <si>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</si>
  <si>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</si>
  <si>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</si>
  <si>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</si>
  <si>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</si>
  <si>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</si>
  <si>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</si>
  <si>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</si>
  <si>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</si>
  <si>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</si>
  <si>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</si>
  <si>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</si>
  <si>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</si>
  <si>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</si>
  <si>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</si>
  <si>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</si>
  <si>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</si>
  <si>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</si>
  <si>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</si>
  <si>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</si>
  <si>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</si>
  <si>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</si>
  <si>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</si>
  <si>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</si>
  <si>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</si>
  <si>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</si>
  <si>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</si>
  <si>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</si>
  <si>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</si>
  <si>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</si>
  <si>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</si>
  <si>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</si>
  <si>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</si>
  <si>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</si>
  <si>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</si>
  <si>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</si>
  <si>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</si>
  <si>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</si>
  <si>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</si>
  <si>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</si>
  <si>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</si>
  <si>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</si>
  <si>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</si>
  <si>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</si>
  <si>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</si>
  <si>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</si>
  <si>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</si>
  <si>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</si>
  <si>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</si>
  <si>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</si>
  <si>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</si>
  <si>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</si>
  <si>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</si>
  <si>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</si>
  <si>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</si>
  <si>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</si>
  <si>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</si>
  <si>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</si>
  <si>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</si>
  <si>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</si>
  <si>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</si>
  <si>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</si>
  <si>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</si>
  <si>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</si>
  <si>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</si>
  <si>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</si>
  <si>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</si>
  <si>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</si>
  <si>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</si>
  <si>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</si>
  <si>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</si>
  <si>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</si>
  <si>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</si>
  <si>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</si>
  <si>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</si>
  <si>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</si>
  <si>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</si>
  <si>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</si>
  <si>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</si>
  <si>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</si>
  <si>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</si>
  <si>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</si>
  <si>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</si>
  <si>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</si>
  <si>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</si>
  <si>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</si>
  <si>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</si>
  <si>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</si>
  <si>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</si>
  <si>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</si>
  <si>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</si>
  <si>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</si>
  <si>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</si>
  <si>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</si>
  <si>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</si>
  <si>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</si>
  <si>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</si>
  <si>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</si>
  <si>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</si>
  <si>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</si>
  <si>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</si>
  <si>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</si>
  <si>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</si>
  <si>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</si>
  <si>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</si>
  <si>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</si>
  <si>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</si>
  <si>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</si>
  <si>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</si>
  <si>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</si>
  <si>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</si>
  <si>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</si>
  <si>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</si>
  <si>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</si>
  <si>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</si>
  <si>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</si>
  <si>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</si>
  <si>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</si>
  <si>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</si>
  <si>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</si>
  <si>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</si>
  <si>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</si>
  <si>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</si>
  <si>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</si>
  <si>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</si>
  <si>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</si>
  <si>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</si>
  <si>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</si>
  <si>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</si>
  <si>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</si>
  <si>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</si>
  <si>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</si>
  <si>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</si>
  <si>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</si>
  <si>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</si>
  <si>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</si>
  <si>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</si>
  <si>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</si>
  <si>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</si>
  <si>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</si>
  <si>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</si>
  <si>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</si>
  <si>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</si>
  <si>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</si>
  <si>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</si>
  <si>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</si>
  <si>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</si>
  <si>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</si>
  <si>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</si>
  <si>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</si>
  <si>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</si>
  <si>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</si>
  <si>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</si>
  <si>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</si>
  <si>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</si>
  <si>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</si>
  <si>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</si>
  <si>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</si>
  <si>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</si>
  <si>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</si>
  <si>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</si>
  <si>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</si>
  <si>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</si>
  <si>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</si>
  <si>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</si>
  <si>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</si>
  <si>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</si>
  <si>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</si>
  <si>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</si>
  <si>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</si>
  <si>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</si>
  <si>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</si>
  <si>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</si>
  <si>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</si>
  <si>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</si>
  <si>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</si>
  <si>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</si>
  <si>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</si>
  <si>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</si>
  <si>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</si>
  <si>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</si>
  <si>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</si>
  <si>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</si>
  <si>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</si>
  <si>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</si>
  <si>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</si>
  <si>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</si>
  <si>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</si>
  <si>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</si>
  <si>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</si>
  <si>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</si>
  <si>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</si>
  <si>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</si>
  <si>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</si>
  <si>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</si>
  <si>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</si>
  <si>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</si>
  <si>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</si>
  <si>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</si>
  <si>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</si>
  <si>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</si>
  <si>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</si>
  <si>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</si>
  <si>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</si>
  <si>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</si>
  <si>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</si>
  <si>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</si>
  <si>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</si>
  <si>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</si>
  <si>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</si>
  <si>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</si>
  <si>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</si>
  <si>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</si>
  <si>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</si>
  <si>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</si>
  <si>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</si>
  <si>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</si>
  <si>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</si>
  <si>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</si>
  <si>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</si>
  <si>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</si>
  <si>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</si>
  <si>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</si>
  <si>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</si>
  <si>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</si>
  <si>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</si>
  <si>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</si>
  <si>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</si>
  <si>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</si>
  <si>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</si>
  <si>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</si>
  <si>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</si>
  <si>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</si>
  <si>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</si>
  <si>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</si>
  <si>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</si>
  <si>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</si>
  <si>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</si>
  <si>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</si>
  <si>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</si>
  <si>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</si>
  <si>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</si>
  <si>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</si>
  <si>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</si>
  <si>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</si>
  <si>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</si>
  <si>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</si>
  <si>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</si>
  <si>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</si>
  <si>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</si>
  <si>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</si>
  <si>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</si>
  <si>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</si>
  <si>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</si>
  <si>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</si>
  <si>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</si>
  <si>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</si>
  <si>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</si>
  <si>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</si>
  <si>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</si>
  <si>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</si>
  <si>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</si>
  <si>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</si>
  <si>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</si>
  <si>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</si>
  <si>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</si>
  <si>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</si>
  <si>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</si>
  <si>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</si>
  <si>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</si>
  <si>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</si>
  <si>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</si>
  <si>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</si>
  <si>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</si>
  <si>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</si>
  <si>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</si>
  <si>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</si>
  <si>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</si>
  <si>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</si>
  <si>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</si>
  <si>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</si>
  <si>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</si>
  <si>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</si>
  <si>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</si>
  <si>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</si>
  <si>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</si>
  <si>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</si>
  <si>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</si>
  <si>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</si>
  <si>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</si>
  <si>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</si>
  <si>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</si>
  <si>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</si>
  <si>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</si>
  <si>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</si>
  <si>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</si>
  <si>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</si>
  <si>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</si>
  <si>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</si>
  <si>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</si>
  <si>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</si>
  <si>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</si>
  <si>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</si>
  <si>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</si>
  <si>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</si>
  <si>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</si>
  <si>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</si>
  <si>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</si>
  <si>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</si>
  <si>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</si>
  <si>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</si>
  <si>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</si>
  <si>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</si>
  <si>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</si>
  <si>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</si>
  <si>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</si>
  <si>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</si>
  <si>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</si>
  <si>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</si>
  <si>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</si>
  <si>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</si>
  <si>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</si>
  <si>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</si>
  <si>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</si>
  <si>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</si>
  <si>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</si>
  <si>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</si>
  <si>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</si>
  <si>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</si>
  <si>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</si>
  <si>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</si>
  <si>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</si>
  <si>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</si>
  <si>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</si>
  <si>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</si>
  <si>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</si>
  <si>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</si>
  <si>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</si>
  <si>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</si>
  <si>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</si>
  <si>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</si>
  <si>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</si>
  <si>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</si>
  <si>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</si>
  <si>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</si>
  <si>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</si>
  <si>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</si>
  <si>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</si>
  <si>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</si>
  <si>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</si>
  <si>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</si>
  <si>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</si>
  <si>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</si>
  <si>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</si>
  <si>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</si>
  <si>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</si>
  <si>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</si>
  <si>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</si>
  <si>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</si>
  <si>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</si>
  <si>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</si>
  <si>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</si>
  <si>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</si>
  <si>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</si>
  <si>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</si>
  <si>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</si>
  <si>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</si>
  <si>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</si>
  <si>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</si>
  <si>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</si>
  <si>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</si>
  <si>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</si>
  <si>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</si>
  <si>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</si>
  <si>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</si>
  <si>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</si>
  <si>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</si>
  <si>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</si>
  <si>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</si>
  <si>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</si>
  <si>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</si>
  <si>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</si>
  <si>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</si>
  <si>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</si>
  <si>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</si>
  <si>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</si>
  <si>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</si>
  <si>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</si>
  <si>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</si>
  <si>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</si>
  <si>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</si>
  <si>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</si>
  <si>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</si>
  <si>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</si>
  <si>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</si>
  <si>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</si>
  <si>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</si>
  <si>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</si>
  <si>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</si>
  <si>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</si>
  <si>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</si>
  <si>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</si>
  <si>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</si>
  <si>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</si>
  <si>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</si>
  <si>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</si>
  <si>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</si>
  <si>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</si>
  <si>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</si>
  <si>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</si>
  <si>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</si>
  <si>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</si>
  <si>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</si>
  <si>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</si>
  <si>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</si>
  <si>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</si>
  <si>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</si>
  <si>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</si>
  <si>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</si>
  <si>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</si>
  <si>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</si>
  <si>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</si>
  <si>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</si>
  <si>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</si>
  <si>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</si>
  <si>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</si>
  <si>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</si>
  <si>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</si>
  <si>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</si>
  <si>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</si>
  <si>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</si>
  <si>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</si>
  <si>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</si>
  <si>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</si>
  <si>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</si>
  <si>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</si>
  <si>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</si>
  <si>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</si>
  <si>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</si>
  <si>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</si>
  <si>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</si>
  <si>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</si>
  <si>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</si>
  <si>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</si>
  <si>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</si>
  <si>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</si>
  <si>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</si>
  <si>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</si>
  <si>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</si>
  <si>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</si>
  <si>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</si>
  <si>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</si>
  <si>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</si>
  <si>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</si>
  <si>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</si>
  <si>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</si>
  <si>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</si>
  <si>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</si>
  <si>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</si>
  <si>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</si>
  <si>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</si>
  <si>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</si>
  <si>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</si>
  <si>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</si>
  <si>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</si>
  <si>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</si>
  <si>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</si>
  <si>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</si>
  <si>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</si>
  <si>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</si>
  <si>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</si>
  <si>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</si>
  <si>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</si>
  <si>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</si>
  <si>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</si>
  <si>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</si>
  <si>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</si>
  <si>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</si>
  <si>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</si>
  <si>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</si>
  <si>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</si>
  <si>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</si>
  <si>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</si>
  <si>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</si>
  <si>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</si>
  <si>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</si>
  <si>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</si>
  <si>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</si>
  <si>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</si>
  <si>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</si>
  <si>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</si>
  <si>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</si>
  <si>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</si>
  <si>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</si>
  <si>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</si>
  <si>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</si>
  <si>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</si>
  <si>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</si>
  <si>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</si>
  <si>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</si>
  <si>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</si>
  <si>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</si>
  <si>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</si>
  <si>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</si>
  <si>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</si>
  <si>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</si>
  <si>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</si>
  <si>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</si>
  <si>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</si>
  <si>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</si>
  <si>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</si>
  <si>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</si>
  <si>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</si>
  <si>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</si>
  <si>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</si>
  <si>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</si>
  <si>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</si>
  <si>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</si>
  <si>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</si>
  <si>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</si>
  <si>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</si>
  <si>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</si>
  <si>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</si>
  <si>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</si>
  <si>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</si>
  <si>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</si>
  <si>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</si>
  <si>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</si>
  <si>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</si>
  <si>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</si>
  <si>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</si>
  <si>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</si>
  <si>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</si>
  <si>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</si>
  <si>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</si>
  <si>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</si>
  <si>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</si>
  <si>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</si>
  <si>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</si>
  <si>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</si>
  <si>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</si>
  <si>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</si>
  <si>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</si>
  <si>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</si>
  <si>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</si>
  <si>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</si>
  <si>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</si>
  <si>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</si>
  <si>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</si>
  <si>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</si>
  <si>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</si>
  <si>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</si>
  <si>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</si>
  <si>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</si>
  <si>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</si>
  <si>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</si>
  <si>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</si>
  <si>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</si>
  <si>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</si>
  <si>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</si>
  <si>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</si>
  <si>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</si>
  <si>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</si>
  <si>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</si>
  <si>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</si>
  <si>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</si>
  <si>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</si>
  <si>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</si>
  <si>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</si>
  <si>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</si>
  <si>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</si>
  <si>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</si>
  <si>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</si>
  <si>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</si>
  <si>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</si>
  <si>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</si>
  <si>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</si>
  <si>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</si>
  <si>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</si>
  <si>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</si>
  <si>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</si>
  <si>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</si>
  <si>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</si>
  <si>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</si>
  <si>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</si>
  <si>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</si>
  <si>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</si>
  <si>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</si>
  <si>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</si>
  <si>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</si>
  <si>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</si>
  <si>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</si>
  <si>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</si>
  <si>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</si>
  <si>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</si>
  <si>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</si>
  <si>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</si>
  <si>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</si>
  <si>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</si>
  <si>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</si>
  <si>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</si>
  <si>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</si>
  <si>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</si>
  <si>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</si>
  <si>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</si>
  <si>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</si>
  <si>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</si>
  <si>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</si>
  <si>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</si>
  <si>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</si>
  <si>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</si>
  <si>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</si>
  <si>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</si>
  <si>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</si>
  <si>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</si>
  <si>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</si>
  <si>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</si>
  <si>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</si>
  <si>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</si>
  <si>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</si>
  <si>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</si>
  <si>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</si>
  <si>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</si>
  <si>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</si>
  <si>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</si>
  <si>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</si>
  <si>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</si>
  <si>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</si>
  <si>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</si>
  <si>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</si>
  <si>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</si>
  <si>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</si>
  <si>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</si>
  <si>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</si>
  <si>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</si>
  <si>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</si>
  <si>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</si>
  <si>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</si>
  <si>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</si>
  <si>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</si>
  <si>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</si>
  <si>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</si>
  <si>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</si>
  <si>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</si>
  <si>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</si>
  <si>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</si>
  <si>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</si>
  <si>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</si>
  <si>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</si>
  <si>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</si>
  <si>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</si>
  <si>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</si>
  <si>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</si>
  <si>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</si>
  <si>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</si>
  <si>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</si>
  <si>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</si>
  <si>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</si>
  <si>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</si>
  <si>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</si>
  <si>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</si>
  <si>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</si>
  <si>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</si>
  <si>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</si>
  <si>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</si>
  <si>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</si>
  <si>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</si>
  <si>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</si>
  <si>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</si>
  <si>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</si>
  <si>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</si>
  <si>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</si>
  <si>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</si>
  <si>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</si>
  <si>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</si>
  <si>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</si>
  <si>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</si>
  <si>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</si>
  <si>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</si>
  <si>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</si>
  <si>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</si>
  <si>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</si>
  <si>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</si>
  <si>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</si>
  <si>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</si>
  <si>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</si>
  <si>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</si>
  <si>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</si>
  <si>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</si>
  <si>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</si>
  <si>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</si>
  <si>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</si>
  <si>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</si>
  <si>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</si>
  <si>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</si>
  <si>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</si>
  <si>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</si>
  <si>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</si>
  <si>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</si>
  <si>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</si>
  <si>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</si>
  <si>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</si>
  <si>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</si>
  <si>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</si>
  <si>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</si>
  <si>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</si>
  <si>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</si>
  <si>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</si>
  <si>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</si>
  <si>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</si>
  <si>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</si>
  <si>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</si>
  <si>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</si>
  <si>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</si>
  <si>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</si>
  <si>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</si>
  <si>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</si>
  <si>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</si>
  <si>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</si>
  <si>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</si>
  <si>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</si>
  <si>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</si>
  <si>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</si>
  <si>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</si>
  <si>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</si>
  <si>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</si>
  <si>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</si>
  <si>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</si>
  <si>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</si>
  <si>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</si>
  <si>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</si>
  <si>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</si>
  <si>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</si>
  <si>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</si>
  <si>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</si>
  <si>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</si>
  <si>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</si>
  <si>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</si>
  <si>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</si>
  <si>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</si>
  <si>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</si>
  <si>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</si>
  <si>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</si>
  <si>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</si>
  <si>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</si>
  <si>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</si>
  <si>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</si>
  <si>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</si>
  <si>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</si>
  <si>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</si>
  <si>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</si>
  <si>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</si>
  <si>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</si>
  <si>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</si>
  <si>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</si>
  <si>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</si>
  <si>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</si>
  <si>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</si>
  <si>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</si>
  <si>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</si>
  <si>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</si>
  <si>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</si>
  <si>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</si>
  <si>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</si>
  <si>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</si>
  <si>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</si>
  <si>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</si>
  <si>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</si>
  <si>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</si>
  <si>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</si>
  <si>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</si>
  <si>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</si>
  <si>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</si>
  <si>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</si>
  <si>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</si>
  <si>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</si>
  <si>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</si>
  <si>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</si>
  <si>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</si>
  <si>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</si>
  <si>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</si>
  <si>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</si>
  <si>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</si>
  <si>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</si>
  <si>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</si>
  <si>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</si>
  <si>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</si>
  <si>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</si>
  <si>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</si>
  <si>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</si>
  <si>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</si>
  <si>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</si>
  <si>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</si>
  <si>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</si>
  <si>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</si>
  <si>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</si>
  <si>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</si>
  <si>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</si>
  <si>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</si>
  <si>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</si>
  <si>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</si>
  <si>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</si>
  <si>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</si>
  <si>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</si>
  <si>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</si>
  <si>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</si>
  <si>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</si>
  <si>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</si>
  <si>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</si>
  <si>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</si>
  <si>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</si>
  <si>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</si>
  <si>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</si>
  <si>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</si>
  <si>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</si>
  <si>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</si>
  <si>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</si>
  <si>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</si>
  <si>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</si>
  <si>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</si>
  <si>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</si>
  <si>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</si>
  <si>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</si>
  <si>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</si>
  <si>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</si>
  <si>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</si>
  <si>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</si>
  <si>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</si>
  <si>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</si>
  <si>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</si>
  <si>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</si>
  <si>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</si>
  <si>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</si>
  <si>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</si>
  <si>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</si>
  <si>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</si>
  <si>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</si>
  <si>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</si>
  <si>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</si>
  <si>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</si>
  <si>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</si>
  <si>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</si>
  <si>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</si>
  <si>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</si>
  <si>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</si>
  <si>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</si>
  <si>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</si>
  <si>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</si>
  <si>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</si>
  <si>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</si>
  <si>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</si>
  <si>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</si>
  <si>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</si>
  <si>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</si>
  <si>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</si>
  <si>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</si>
  <si>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</si>
  <si>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</si>
  <si>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</si>
  <si>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</si>
  <si>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</si>
  <si>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</si>
  <si>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</si>
  <si>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</si>
  <si>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</si>
  <si>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</si>
  <si>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</si>
  <si>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</si>
  <si>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</si>
  <si>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</si>
  <si>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</si>
  <si>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</si>
  <si>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</si>
  <si>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</si>
  <si>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</si>
  <si>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</si>
  <si>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</si>
  <si>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</si>
  <si>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</si>
  <si>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</si>
  <si>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</si>
  <si>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</si>
  <si>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</si>
  <si>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</si>
  <si>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</si>
  <si>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</si>
  <si>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</si>
  <si>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</si>
  <si>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</si>
  <si>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</si>
  <si>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</si>
  <si>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</si>
  <si>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</si>
  <si>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</si>
  <si>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</si>
  <si>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</si>
  <si>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</si>
  <si>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</si>
  <si>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</si>
  <si>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</si>
  <si>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</si>
  <si>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</si>
  <si>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</si>
  <si>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</si>
  <si>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</si>
  <si>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</si>
  <si>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</si>
  <si>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</si>
  <si>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</si>
  <si>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</si>
  <si>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</si>
  <si>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</si>
  <si>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</si>
  <si>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</si>
  <si>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</si>
  <si>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</si>
  <si>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</si>
  <si>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</si>
  <si>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</si>
  <si>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</si>
  <si>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</si>
  <si>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</si>
  <si>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</si>
  <si>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</si>
  <si>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</si>
  <si>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</si>
  <si>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</si>
  <si>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</si>
  <si>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</si>
  <si>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</si>
  <si>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</si>
  <si>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</si>
  <si>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</si>
  <si>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</si>
  <si>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</si>
  <si>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</si>
  <si>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</si>
  <si>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</si>
  <si>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</si>
  <si>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</si>
  <si>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</si>
  <si>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</si>
  <si>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</si>
  <si>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</si>
  <si>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</si>
  <si>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</si>
  <si>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</si>
  <si>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</si>
  <si>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</si>
  <si>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</si>
  <si>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</si>
  <si>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</si>
  <si>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</si>
  <si>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</si>
  <si>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</si>
  <si>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</si>
  <si>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</si>
  <si>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</si>
  <si>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</si>
  <si>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</si>
  <si>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</si>
  <si>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</si>
  <si>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</si>
  <si>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</si>
  <si>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</si>
  <si>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</si>
  <si>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</si>
  <si>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</si>
  <si>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</si>
  <si>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</si>
  <si>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</si>
  <si>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</si>
  <si>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</si>
  <si>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</si>
  <si>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</si>
  <si>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</si>
  <si>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</si>
  <si>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</si>
  <si>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</si>
  <si>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</si>
  <si>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</si>
  <si>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</si>
  <si>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</si>
  <si>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</si>
  <si>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</si>
  <si>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</si>
  <si>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</si>
  <si>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</si>
  <si>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</si>
  <si>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</si>
  <si>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</si>
  <si>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</si>
  <si>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</si>
  <si>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</si>
  <si>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</si>
  <si>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</si>
  <si>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</si>
  <si>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</si>
  <si>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</si>
  <si>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</si>
  <si>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</si>
  <si>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</si>
  <si>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</si>
  <si>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</si>
  <si>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</si>
  <si>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</si>
  <si>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</si>
  <si>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</si>
  <si>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</si>
  <si>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</si>
  <si>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</si>
  <si>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</si>
  <si>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</si>
  <si>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</si>
  <si>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</si>
  <si>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</si>
  <si>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</si>
  <si>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</si>
  <si>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</si>
  <si>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</si>
  <si>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</si>
  <si>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</si>
  <si>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</si>
  <si>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</si>
  <si>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</si>
  <si>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</si>
  <si>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</si>
  <si>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</si>
  <si>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</si>
  <si>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</si>
  <si>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</si>
  <si>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</si>
  <si>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</si>
  <si>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</si>
  <si>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</si>
  <si>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</si>
  <si>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</si>
  <si>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</si>
  <si>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</si>
  <si>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</si>
  <si>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</si>
  <si>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</si>
  <si>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</si>
  <si>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</si>
  <si>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</si>
  <si>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</si>
  <si>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</si>
  <si>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</si>
  <si>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</si>
  <si>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</si>
  <si>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</si>
  <si>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</si>
  <si>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</si>
  <si>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</si>
  <si>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</si>
  <si>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</si>
  <si>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</si>
  <si>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</si>
  <si>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</si>
  <si>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</si>
  <si>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</si>
  <si>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</si>
  <si>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</si>
  <si>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</si>
  <si>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</si>
  <si>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</si>
  <si>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</si>
  <si>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</si>
  <si>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</si>
  <si>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</si>
  <si>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</si>
  <si>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</si>
  <si>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</si>
  <si>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</si>
  <si>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</si>
  <si>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</si>
  <si>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</si>
  <si>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</si>
  <si>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</si>
  <si>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</si>
  <si>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</si>
  <si>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</si>
  <si>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</si>
  <si>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</si>
  <si>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</si>
  <si>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</si>
  <si>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</si>
  <si>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</si>
  <si>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</si>
  <si>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</si>
  <si>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</si>
  <si>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</si>
  <si>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</si>
  <si>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</si>
  <si>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</si>
  <si>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</si>
  <si>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</si>
  <si>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</si>
  <si>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</si>
  <si>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</si>
  <si>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</si>
  <si>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</si>
  <si>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</si>
  <si>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</si>
  <si>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</si>
  <si>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</si>
  <si>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</si>
  <si>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</si>
  <si>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</si>
  <si>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</si>
  <si>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</si>
  <si>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</si>
  <si>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</si>
  <si>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</si>
  <si>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</si>
  <si>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</si>
  <si>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</si>
  <si>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</si>
  <si>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</si>
  <si>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</si>
  <si>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</si>
  <si>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</si>
  <si>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</si>
  <si>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</si>
  <si>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</si>
  <si>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</si>
  <si>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</si>
  <si>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</si>
  <si>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</si>
  <si>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</si>
  <si>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</si>
  <si>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</si>
  <si>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</si>
  <si>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</si>
  <si>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</si>
  <si>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</si>
  <si>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</si>
  <si>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</si>
  <si>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</si>
  <si>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</si>
  <si>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</si>
  <si>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</si>
  <si>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</si>
  <si>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</si>
  <si>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</si>
  <si>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</si>
  <si>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</si>
  <si>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</si>
  <si>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</si>
  <si>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</si>
  <si>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</si>
  <si>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</si>
  <si>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</si>
  <si>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</si>
  <si>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</si>
  <si>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</si>
  <si>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</si>
  <si>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</si>
  <si>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</si>
  <si>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</si>
  <si>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</si>
  <si>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</si>
  <si>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</si>
  <si>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</si>
  <si>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</si>
  <si>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</si>
  <si>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</si>
  <si>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</si>
  <si>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</si>
  <si>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</si>
  <si>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</si>
  <si>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</si>
  <si>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</si>
  <si>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</si>
  <si>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</si>
  <si>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</si>
  <si>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</si>
  <si>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</si>
  <si>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</si>
  <si>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</si>
  <si>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</si>
  <si>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</si>
  <si>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</si>
  <si>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</si>
  <si>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</si>
  <si>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</si>
  <si>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</si>
  <si>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</si>
  <si>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</si>
  <si>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</si>
  <si>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</si>
  <si>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</si>
  <si>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</si>
  <si>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</si>
  <si>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</si>
  <si>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</si>
  <si>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</si>
  <si>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</si>
  <si>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</si>
  <si>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</si>
  <si>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</si>
  <si>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</si>
  <si>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</si>
  <si>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</si>
  <si>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</si>
  <si>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</si>
  <si>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</si>
  <si>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</si>
  <si>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</si>
  <si>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</si>
  <si>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</si>
  <si>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</si>
  <si>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</si>
  <si>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</si>
  <si>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</si>
  <si>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</si>
  <si>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</si>
  <si>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</si>
  <si>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</si>
  <si>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</si>
  <si>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</si>
  <si>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</si>
  <si>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</si>
  <si>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</si>
  <si>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</si>
  <si>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</si>
  <si>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</si>
  <si>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</si>
  <si>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</si>
  <si>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</si>
  <si>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</si>
  <si>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</si>
  <si>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</si>
  <si>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</si>
  <si>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</si>
  <si>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</si>
  <si>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</si>
  <si>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</si>
  <si>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</si>
  <si>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</si>
  <si>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</si>
  <si>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</si>
  <si>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</si>
  <si>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</si>
  <si>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</si>
  <si>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</si>
  <si>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</si>
  <si>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</si>
  <si>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</si>
  <si>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</si>
  <si>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</si>
  <si>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</si>
  <si>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</si>
  <si>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</si>
  <si>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</si>
  <si>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</si>
  <si>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</si>
  <si>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</si>
  <si>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</si>
  <si>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</si>
  <si>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</si>
  <si>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</si>
  <si>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</si>
  <si>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</si>
  <si>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</si>
  <si>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</si>
  <si>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</si>
  <si>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</si>
  <si>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</si>
  <si>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</si>
  <si>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</si>
  <si>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</si>
  <si>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</si>
  <si>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</si>
  <si>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</si>
  <si>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</si>
  <si>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</si>
  <si>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</si>
  <si>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</si>
  <si>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</si>
  <si>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</si>
  <si>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</si>
  <si>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</si>
  <si>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</si>
  <si>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</si>
  <si>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</si>
  <si>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</si>
  <si>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</si>
  <si>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</si>
  <si>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</si>
  <si>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</si>
  <si>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</si>
  <si>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</si>
  <si>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</si>
  <si>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</si>
  <si>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</si>
  <si>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</si>
  <si>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</si>
  <si>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</si>
  <si>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</si>
  <si>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</si>
  <si>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</si>
  <si>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</si>
  <si>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</si>
  <si>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</si>
  <si>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</si>
  <si>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</si>
  <si>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</si>
  <si>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</si>
  <si>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</si>
  <si>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</si>
  <si>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</si>
  <si>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</si>
  <si>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</si>
  <si>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</si>
  <si>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</si>
  <si>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</si>
  <si>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</si>
  <si>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</si>
  <si>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</si>
  <si>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</si>
  <si>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</si>
  <si>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</si>
  <si>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</si>
  <si>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</si>
  <si>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</si>
  <si>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</si>
  <si>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</si>
  <si>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</si>
  <si>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</si>
  <si>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</si>
  <si>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</si>
  <si>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</si>
  <si>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</si>
  <si>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</si>
  <si>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</si>
  <si>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</si>
  <si>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</si>
  <si>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</si>
  <si>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</si>
  <si>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</si>
  <si>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</si>
  <si>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</si>
  <si>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</si>
  <si>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</si>
  <si>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</si>
  <si>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</si>
  <si>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</si>
  <si>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</si>
  <si>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</si>
  <si>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</si>
  <si>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</si>
  <si>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</si>
  <si>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</si>
  <si>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</si>
  <si>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</si>
  <si>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</si>
  <si>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</si>
  <si>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</si>
  <si>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</si>
  <si>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</si>
  <si>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</si>
  <si>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</si>
  <si>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</si>
  <si>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</si>
  <si>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</si>
  <si>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</si>
  <si>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</si>
  <si>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</si>
  <si>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</si>
  <si>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</si>
  <si>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</si>
  <si>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</si>
  <si>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</si>
  <si>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</si>
  <si>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</si>
  <si>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</si>
  <si>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</si>
  <si>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</si>
  <si>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</si>
  <si>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</si>
  <si>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</si>
  <si>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</si>
  <si>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</si>
  <si>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</si>
  <si>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</si>
  <si>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</si>
  <si>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</si>
  <si>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</si>
  <si>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</si>
  <si>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</si>
  <si>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</si>
  <si>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</si>
  <si>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</si>
  <si>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</si>
  <si>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</si>
  <si>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</si>
  <si>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</si>
  <si>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</si>
  <si>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</si>
  <si>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</si>
  <si>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</si>
  <si>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</si>
  <si>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</si>
  <si>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</si>
  <si>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</si>
  <si>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</si>
  <si>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</si>
  <si>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</si>
  <si>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</si>
  <si>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</si>
  <si>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</si>
  <si>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</si>
  <si>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</si>
  <si>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</si>
  <si>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</si>
  <si>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</si>
  <si>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</si>
  <si>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</si>
  <si>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</si>
  <si>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</si>
  <si>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</si>
  <si>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</si>
  <si>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</si>
  <si>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</si>
  <si>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</si>
  <si>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</si>
  <si>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</si>
  <si>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</si>
  <si>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</si>
  <si>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</si>
  <si>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</si>
  <si>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</si>
  <si>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</si>
  <si>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</si>
  <si>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</si>
  <si>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</si>
  <si>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</si>
  <si>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</si>
  <si>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</si>
  <si>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</si>
  <si>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</si>
  <si>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</si>
  <si>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</si>
  <si>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</si>
  <si>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</si>
  <si>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</si>
  <si>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</si>
  <si>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</si>
  <si>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</si>
  <si>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</si>
  <si>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</si>
  <si>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</si>
  <si>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</si>
  <si>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</si>
  <si>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</si>
  <si>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</si>
  <si>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</si>
  <si>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</si>
  <si>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</si>
  <si>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</si>
  <si>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</si>
  <si>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</si>
  <si>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</si>
  <si>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</si>
  <si>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</si>
  <si>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</si>
  <si>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</si>
  <si>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</si>
  <si>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</si>
  <si>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</si>
  <si>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</si>
  <si>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</si>
  <si>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</si>
  <si>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</si>
  <si>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</si>
  <si>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</si>
  <si>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</si>
  <si>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</si>
  <si>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</si>
  <si>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</si>
  <si>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</si>
  <si>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</si>
  <si>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</si>
  <si>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</si>
  <si>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</si>
  <si>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</si>
  <si>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</si>
  <si>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</si>
  <si>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</si>
  <si>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</si>
  <si>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</si>
  <si>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</si>
  <si>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</si>
  <si>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</si>
  <si>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</si>
  <si>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</si>
  <si>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</si>
  <si>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</si>
  <si>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</si>
  <si>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</si>
  <si>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</si>
  <si>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</si>
  <si>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</si>
  <si>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</si>
  <si>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</si>
  <si>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</si>
  <si>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</si>
  <si>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</si>
  <si>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</si>
  <si>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</si>
  <si>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</si>
  <si>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</si>
  <si>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</si>
  <si>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</si>
  <si>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</si>
  <si>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</si>
  <si>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</si>
  <si>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</si>
  <si>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</si>
  <si>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</si>
  <si>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</si>
  <si>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</si>
  <si>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</si>
  <si>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</si>
  <si>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</si>
  <si>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</si>
  <si>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</si>
  <si>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</si>
  <si>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</si>
  <si>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</si>
  <si>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</si>
  <si>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</si>
  <si>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</si>
  <si>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</si>
  <si>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</si>
  <si>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</si>
  <si>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</si>
  <si>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</si>
  <si>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</si>
  <si>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</si>
  <si>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</si>
  <si>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</si>
  <si>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</si>
  <si>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</si>
  <si>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</si>
  <si>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</si>
  <si>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</si>
  <si>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</si>
  <si>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</si>
  <si>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</si>
  <si>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</si>
  <si>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</si>
  <si>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</si>
  <si>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</si>
  <si>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</si>
  <si>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</si>
  <si>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</si>
  <si>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</si>
  <si>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</si>
  <si>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</si>
  <si>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</si>
  <si>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</si>
  <si>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</si>
  <si>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</si>
  <si>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</si>
  <si>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</si>
  <si>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</si>
  <si>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</si>
  <si>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</si>
  <si>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</si>
  <si>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</si>
  <si>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</si>
  <si>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</si>
  <si>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</si>
  <si>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</si>
  <si>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</si>
  <si>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</si>
  <si>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</si>
  <si>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</si>
  <si>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</si>
  <si>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</si>
  <si>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</si>
  <si>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</si>
  <si>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</si>
  <si>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</si>
  <si>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</si>
  <si>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</si>
  <si>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</si>
  <si>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</si>
  <si>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</si>
  <si>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</si>
  <si>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</si>
  <si>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</si>
  <si>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</si>
  <si>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</si>
  <si>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</si>
  <si>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</si>
  <si>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</si>
  <si>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</si>
  <si>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</si>
  <si>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</si>
  <si>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</si>
  <si>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</si>
  <si>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</si>
  <si>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</si>
  <si>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</si>
  <si>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</si>
  <si>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</si>
  <si>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</si>
  <si>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</si>
  <si>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</si>
  <si>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</si>
  <si>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</si>
  <si>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</si>
  <si>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</si>
  <si>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</si>
  <si>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</si>
  <si>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</si>
  <si>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</si>
  <si>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</si>
  <si>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</si>
  <si>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</si>
  <si>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</si>
  <si>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</si>
  <si>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</si>
  <si>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</si>
  <si>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</si>
  <si>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</si>
  <si>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</si>
  <si>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</si>
  <si>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</si>
  <si>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</si>
  <si>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</si>
  <si>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</si>
  <si>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</si>
  <si>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</si>
  <si>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</si>
  <si>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</si>
  <si>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</si>
  <si>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</si>
  <si>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</si>
  <si>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</si>
  <si>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</si>
  <si>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</si>
  <si>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</si>
  <si>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</si>
  <si>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</si>
  <si>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</si>
  <si>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</si>
  <si>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</si>
  <si>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</si>
  <si>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</si>
  <si>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</si>
  <si>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</si>
  <si>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</si>
  <si>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</si>
  <si>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</si>
  <si>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</si>
  <si>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</si>
  <si>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</si>
  <si>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</si>
  <si>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</si>
  <si>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</si>
  <si>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</si>
  <si>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</si>
  <si>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</si>
  <si>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</si>
  <si>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</si>
  <si>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</si>
  <si>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</si>
  <si>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</si>
  <si>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</si>
  <si>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</si>
  <si>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</si>
  <si>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</si>
  <si>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</si>
  <si>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</si>
  <si>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</si>
  <si>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</si>
  <si>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</si>
  <si>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</si>
  <si>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</si>
  <si>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</si>
  <si>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</si>
  <si>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</si>
  <si>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</si>
  <si>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</si>
  <si>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</si>
  <si>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</si>
  <si>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</si>
  <si>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</si>
  <si>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</si>
  <si>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</si>
  <si>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</si>
  <si>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</si>
  <si>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</si>
  <si>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</si>
  <si>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</si>
  <si>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</si>
  <si>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</si>
  <si>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</si>
  <si>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</si>
  <si>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</si>
  <si>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</si>
  <si>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</si>
  <si>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</si>
  <si>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</si>
  <si>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</si>
  <si>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</si>
  <si>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</si>
  <si>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</si>
  <si>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</si>
  <si>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</si>
  <si>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</si>
  <si>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</si>
  <si>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</si>
  <si>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</si>
  <si>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</si>
  <si>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</si>
  <si>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</si>
  <si>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</si>
  <si>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</si>
  <si>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</si>
  <si>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</si>
  <si>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</si>
  <si>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</si>
  <si>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</si>
  <si>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</si>
  <si>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</si>
  <si>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</si>
  <si>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</si>
  <si>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</si>
  <si>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</si>
  <si>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</si>
  <si>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</si>
  <si>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</si>
  <si>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</si>
  <si>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</si>
  <si>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</si>
  <si>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</si>
  <si>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</si>
  <si>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</si>
  <si>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</si>
  <si>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</si>
  <si>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</si>
  <si>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</si>
  <si>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</si>
  <si>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</si>
  <si>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</si>
  <si>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</si>
  <si>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</si>
  <si>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</si>
  <si>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</si>
  <si>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</si>
  <si>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</si>
  <si>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</si>
  <si>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</si>
  <si>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</si>
  <si>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</si>
  <si>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</si>
  <si>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</si>
  <si>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</si>
  <si>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</si>
  <si>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</si>
  <si>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</si>
  <si>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</si>
  <si>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</si>
  <si>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</si>
  <si>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</si>
  <si>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</si>
  <si>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</si>
  <si>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</si>
  <si>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</si>
  <si>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</si>
  <si>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</si>
  <si>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</si>
  <si>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</si>
  <si>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</si>
  <si>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</si>
  <si>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</si>
  <si>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</si>
  <si>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</si>
  <si>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</si>
  <si>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</si>
  <si>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</si>
  <si>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</si>
  <si>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</si>
  <si>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</si>
  <si>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</si>
  <si>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</si>
  <si>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</si>
  <si>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</si>
  <si>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</si>
  <si>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</si>
  <si>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</si>
  <si>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</si>
  <si>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</si>
  <si>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</si>
  <si>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</si>
  <si>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</si>
  <si>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</si>
  <si>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</si>
  <si>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</si>
  <si>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</si>
  <si>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</si>
  <si>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</si>
  <si>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</si>
  <si>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</si>
  <si>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</si>
  <si>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</si>
  <si>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</si>
  <si>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</si>
  <si>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</si>
  <si>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</si>
  <si>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</si>
  <si>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</si>
  <si>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</si>
  <si>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</si>
  <si>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</si>
  <si>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</si>
  <si>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</si>
  <si>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</si>
  <si>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</si>
  <si>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</si>
  <si>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</si>
  <si>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</si>
  <si>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</si>
  <si>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</si>
  <si>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</si>
  <si>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</si>
  <si>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</si>
  <si>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</si>
  <si>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</si>
  <si>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</si>
  <si>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</si>
  <si>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</si>
  <si>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</si>
  <si>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</si>
  <si>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</si>
  <si>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</si>
  <si>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</si>
  <si>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</si>
  <si>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</si>
  <si>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</si>
  <si>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</si>
  <si>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</si>
  <si>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</si>
  <si>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</si>
  <si>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</si>
  <si>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</si>
  <si>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</si>
  <si>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</si>
  <si>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</si>
  <si>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</si>
  <si>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</si>
  <si>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</si>
  <si>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</si>
  <si>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</si>
  <si>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</si>
  <si>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</si>
  <si>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</si>
  <si>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</si>
  <si>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</si>
  <si>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</si>
  <si>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</si>
  <si>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</si>
  <si>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</si>
  <si>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</si>
  <si>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</si>
  <si>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</si>
  <si>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</si>
  <si>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</si>
  <si>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</si>
  <si>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</si>
  <si>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</si>
  <si>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</si>
  <si>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</si>
  <si>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</si>
  <si>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</si>
  <si>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</si>
  <si>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</si>
  <si>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</si>
  <si>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</si>
  <si>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</si>
  <si>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</si>
  <si>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</si>
  <si>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</si>
  <si>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</si>
  <si>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</si>
  <si>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</si>
  <si>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</si>
  <si>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</si>
  <si>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</si>
  <si>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</si>
  <si>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</si>
  <si>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</si>
  <si>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</si>
  <si>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</si>
  <si>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</si>
  <si>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</si>
  <si>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</si>
  <si>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</si>
  <si>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</si>
  <si>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</si>
  <si>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</si>
  <si>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</si>
  <si>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</si>
  <si>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</si>
  <si>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</si>
  <si>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</si>
  <si>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</si>
  <si>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</si>
  <si>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</si>
  <si>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</si>
  <si>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</si>
  <si>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</si>
  <si>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</si>
  <si>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</si>
  <si>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</si>
  <si>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</si>
  <si>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</si>
  <si>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</si>
  <si>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</si>
  <si>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</si>
  <si>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</si>
  <si>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</si>
  <si>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</si>
  <si>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</si>
  <si>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</si>
  <si>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</si>
  <si>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</si>
  <si>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</si>
  <si>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</si>
  <si>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</si>
  <si>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</si>
  <si>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</si>
  <si>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</si>
  <si>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</si>
  <si>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</si>
  <si>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</si>
  <si>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</si>
  <si>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</si>
  <si>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</si>
  <si>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</si>
  <si>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</si>
  <si>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</si>
  <si>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</si>
  <si>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</si>
  <si>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</si>
  <si>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</si>
  <si>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</si>
  <si>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</si>
  <si>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</si>
  <si>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</si>
  <si>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</si>
  <si>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</si>
  <si>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</si>
  <si>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</si>
  <si>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</si>
  <si>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</si>
  <si>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</si>
  <si>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</si>
  <si>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</si>
  <si>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</si>
  <si>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</si>
  <si>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</si>
  <si>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</si>
  <si>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</si>
  <si>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</si>
  <si>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</si>
  <si>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</si>
  <si>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</si>
  <si>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</si>
  <si>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</si>
  <si>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</si>
  <si>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</si>
  <si>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</si>
  <si>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</si>
  <si>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</si>
  <si>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</si>
  <si>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</si>
  <si>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</si>
  <si>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</si>
  <si>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</si>
  <si>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</si>
  <si>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</si>
  <si>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</si>
  <si>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</si>
  <si>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</si>
  <si>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</si>
  <si>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</si>
  <si>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</si>
  <si>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</si>
  <si>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</si>
  <si>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</si>
  <si>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</si>
  <si>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</si>
  <si>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</si>
  <si>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</si>
  <si>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</si>
  <si>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</si>
  <si>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</si>
  <si>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</si>
  <si>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</si>
  <si>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</si>
  <si>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</si>
  <si>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</si>
  <si>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</si>
  <si>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</si>
  <si>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</si>
  <si>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</si>
  <si>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</si>
  <si>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</si>
  <si>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</si>
  <si>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</si>
  <si>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</si>
  <si>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</si>
  <si>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</si>
  <si>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</si>
  <si>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</si>
  <si>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</si>
  <si>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</si>
  <si>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</si>
  <si>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</si>
  <si>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</si>
  <si>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</si>
  <si>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</si>
  <si>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</si>
  <si>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</si>
  <si>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</si>
  <si>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</si>
  <si>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</si>
  <si>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</si>
  <si>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</si>
  <si>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</si>
  <si>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</si>
  <si>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</si>
  <si>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</si>
  <si>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</si>
  <si>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</si>
  <si>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</si>
  <si>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</si>
  <si>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</si>
  <si>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</si>
  <si>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</si>
  <si>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</si>
  <si>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</si>
  <si>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</si>
  <si>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</si>
  <si>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</si>
  <si>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</si>
  <si>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</si>
  <si>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</si>
  <si>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</si>
  <si>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</si>
  <si>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</si>
  <si>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</si>
  <si>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</si>
  <si>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</si>
  <si>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</si>
  <si>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</si>
  <si>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</si>
  <si>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</si>
  <si>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</si>
  <si>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</si>
  <si>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</si>
  <si>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</si>
  <si>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</si>
  <si>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</si>
  <si>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</si>
  <si>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</si>
  <si>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</si>
  <si>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</si>
  <si>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</si>
  <si>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</si>
  <si>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</si>
  <si>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</si>
  <si>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</si>
  <si>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</si>
  <si>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</si>
  <si>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</si>
  <si>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</si>
  <si>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</si>
  <si>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</si>
  <si>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</si>
  <si>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</si>
  <si>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</si>
  <si>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</si>
  <si>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</si>
  <si>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</si>
  <si>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</si>
  <si>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</si>
  <si>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</si>
  <si>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</si>
  <si>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</si>
  <si>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</si>
  <si>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</si>
  <si>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</si>
  <si>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</si>
  <si>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</si>
  <si>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</si>
  <si>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</si>
  <si>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</si>
  <si>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</si>
  <si>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</si>
  <si>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</si>
  <si>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</si>
  <si>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</si>
  <si>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</si>
  <si>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</si>
  <si>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</si>
  <si>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</si>
  <si>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</si>
  <si>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</si>
  <si>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</si>
  <si>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</si>
  <si>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</si>
  <si>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</si>
  <si>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</si>
  <si>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</si>
  <si>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</si>
  <si>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</si>
  <si>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</si>
  <si>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</si>
  <si>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</si>
  <si>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</si>
  <si>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</si>
  <si>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</si>
  <si>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</si>
  <si>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</si>
  <si>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</si>
  <si>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</si>
  <si>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</si>
  <si>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</si>
  <si>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</si>
  <si>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</si>
  <si>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</si>
  <si>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</si>
  <si>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</si>
  <si>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</si>
  <si>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</si>
  <si>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</si>
  <si>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</si>
  <si>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</si>
  <si>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</si>
  <si>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</si>
  <si>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</si>
  <si>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</si>
  <si>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</si>
  <si>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</si>
  <si>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</si>
  <si>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</si>
  <si>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</si>
  <si>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</si>
  <si>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</si>
  <si>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</si>
  <si>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</si>
  <si>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</si>
  <si>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</si>
  <si>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</si>
  <si>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</si>
  <si>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</si>
  <si>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</si>
  <si>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</si>
  <si>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</si>
  <si>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</si>
  <si>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</si>
  <si>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</si>
  <si>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</si>
  <si>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</si>
  <si>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</si>
  <si>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</si>
  <si>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</si>
  <si>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</si>
  <si>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</si>
  <si>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</si>
  <si>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</si>
  <si>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</si>
  <si>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</si>
  <si>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</si>
  <si>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</si>
  <si>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</si>
  <si>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</si>
  <si>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</si>
  <si>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</si>
  <si>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</si>
  <si>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</si>
  <si>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</si>
  <si>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</si>
  <si>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</si>
  <si>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</si>
  <si>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</si>
  <si>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</si>
  <si>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</si>
  <si>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</si>
  <si>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</si>
  <si>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</si>
  <si>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</si>
  <si>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</si>
  <si>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</si>
  <si>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</si>
  <si>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</si>
  <si>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</si>
  <si>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</si>
  <si>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</si>
  <si>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</si>
  <si>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</si>
  <si>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</si>
  <si>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</si>
  <si>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</si>
  <si>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</si>
  <si>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</si>
  <si>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</si>
  <si>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</si>
  <si>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</si>
  <si>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</si>
  <si>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</si>
  <si>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</si>
  <si>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</si>
  <si>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</si>
  <si>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</si>
  <si>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</si>
  <si>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</si>
  <si>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</si>
  <si>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</si>
  <si>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</si>
  <si>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</si>
  <si>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</si>
  <si>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</si>
  <si>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</si>
  <si>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</si>
  <si>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</si>
  <si>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</si>
  <si>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</si>
  <si>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</si>
  <si>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</si>
  <si>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</si>
  <si>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</si>
  <si>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</si>
  <si>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</si>
  <si>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</si>
  <si>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</si>
  <si>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</si>
  <si>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</si>
  <si>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</si>
  <si>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</si>
  <si>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</si>
  <si>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</si>
  <si>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</si>
  <si>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</si>
  <si>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</si>
  <si>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</si>
  <si>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</si>
  <si>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</si>
  <si>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</si>
  <si>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</si>
  <si>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</si>
  <si>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</si>
  <si>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</si>
  <si>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</si>
  <si>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</si>
  <si>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</si>
  <si>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</si>
  <si>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</si>
  <si>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</si>
  <si>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</si>
  <si>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</si>
  <si>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</si>
  <si>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</si>
  <si>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</si>
  <si>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</si>
  <si>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</si>
  <si>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</si>
  <si>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</si>
  <si>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</si>
  <si>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</si>
  <si>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</si>
  <si>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</si>
  <si>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</si>
  <si>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</si>
  <si>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</si>
  <si>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</si>
  <si>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</si>
  <si>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</si>
  <si>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</si>
  <si>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</si>
  <si>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</si>
  <si>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</si>
  <si>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</si>
  <si>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</si>
  <si>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</si>
  <si>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</si>
  <si>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</si>
  <si>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</si>
  <si>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</si>
  <si>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</si>
  <si>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</si>
  <si>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</si>
  <si>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</si>
  <si>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</si>
  <si>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</si>
  <si>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</si>
  <si>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</si>
  <si>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</si>
  <si>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</si>
  <si>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</si>
  <si>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</si>
  <si>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</si>
  <si>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</si>
  <si>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</si>
  <si>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</si>
  <si>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</si>
  <si>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</si>
  <si>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</si>
  <si>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</si>
  <si>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</si>
  <si>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</si>
  <si>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</si>
  <si>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</si>
  <si>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</si>
  <si>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</si>
  <si>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</si>
  <si>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</si>
  <si>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</si>
  <si>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</si>
  <si>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</si>
  <si>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</si>
  <si>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</si>
  <si>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</si>
  <si>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</si>
  <si>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</si>
  <si>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</si>
  <si>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</si>
  <si>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</si>
  <si>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</si>
  <si>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</si>
  <si>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</si>
  <si>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</si>
  <si>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</si>
  <si>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</si>
  <si>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</si>
  <si>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</si>
  <si>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</si>
  <si>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</si>
  <si>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</si>
  <si>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</si>
  <si>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</si>
  <si>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</si>
  <si>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</si>
  <si>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</si>
  <si>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</si>
  <si>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</si>
  <si>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</si>
  <si>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</si>
  <si>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</si>
  <si>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</si>
  <si>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</si>
  <si>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</si>
  <si>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</si>
  <si>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</si>
  <si>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</si>
  <si>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</si>
  <si>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</si>
  <si>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</si>
  <si>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</si>
  <si>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</si>
  <si>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</si>
  <si>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</si>
  <si>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</si>
  <si>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</si>
  <si>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</si>
  <si>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</si>
  <si>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</si>
  <si>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</si>
  <si>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</si>
  <si>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</si>
  <si>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</si>
  <si>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</si>
  <si>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</si>
  <si>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</si>
  <si>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</si>
  <si>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</si>
  <si>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</si>
  <si>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</si>
  <si>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</si>
  <si>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</si>
  <si>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</si>
  <si>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</si>
  <si>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</si>
  <si>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</si>
  <si>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</si>
  <si>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</si>
  <si>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</si>
  <si>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</si>
  <si>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</si>
  <si>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</si>
  <si>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</si>
  <si>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</si>
  <si>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</si>
  <si>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</si>
  <si>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</si>
  <si>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</si>
  <si>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</si>
  <si>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</si>
  <si>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</si>
  <si>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</si>
  <si>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</si>
  <si>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</si>
  <si>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</si>
  <si>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</si>
  <si>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</si>
  <si>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</si>
  <si>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</si>
  <si>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</si>
  <si>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</si>
  <si>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</si>
  <si>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</si>
  <si>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</si>
  <si>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</si>
  <si>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</si>
  <si>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</si>
  <si>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</si>
  <si>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</si>
  <si>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</si>
  <si>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</si>
  <si>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</si>
  <si>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</si>
  <si>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</si>
  <si>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</si>
  <si>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</si>
  <si>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</si>
  <si>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</si>
  <si>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</si>
  <si>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</si>
  <si>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</si>
  <si>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</si>
  <si>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</si>
  <si>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</si>
  <si>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</si>
  <si>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</si>
  <si>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</si>
  <si>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</si>
  <si>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</si>
  <si>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</si>
  <si>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</si>
  <si>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</si>
  <si>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</si>
  <si>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</si>
  <si>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</si>
  <si>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</si>
  <si>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</si>
  <si>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</si>
  <si>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</si>
  <si>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</si>
  <si>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</si>
  <si>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</si>
  <si>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</si>
  <si>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</si>
  <si>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</si>
  <si>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</si>
  <si>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</si>
  <si>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</si>
  <si>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</si>
  <si>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</si>
  <si>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</si>
  <si>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</si>
  <si>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</si>
  <si>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</si>
  <si>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</si>
  <si>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</si>
  <si>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</si>
  <si>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</si>
  <si>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</si>
  <si>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</si>
  <si>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</si>
  <si>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</si>
  <si>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</si>
  <si>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</si>
  <si>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</si>
  <si>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</si>
  <si>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</si>
  <si>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</si>
  <si>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</si>
  <si>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</si>
  <si>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</si>
  <si>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</si>
  <si>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</si>
  <si>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</si>
  <si>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</si>
  <si>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</si>
  <si>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</si>
  <si>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</si>
  <si>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</si>
  <si>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</si>
  <si>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</si>
  <si>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</si>
  <si>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</si>
  <si>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</si>
  <si>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</si>
  <si>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</si>
  <si>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</si>
  <si>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</si>
  <si>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</si>
  <si>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</si>
  <si>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</si>
  <si>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</si>
  <si>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</si>
  <si>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</si>
  <si>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</si>
  <si>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</si>
  <si>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</si>
  <si>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</si>
  <si>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</si>
  <si>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</si>
  <si>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</si>
  <si>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</si>
  <si>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</si>
  <si>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</si>
  <si>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</si>
  <si>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</si>
  <si>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</si>
  <si>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</si>
  <si>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</si>
  <si>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</si>
  <si>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</si>
  <si>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</si>
  <si>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</si>
  <si>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</si>
  <si>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</si>
  <si>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</si>
  <si>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</si>
  <si>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</si>
  <si>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</si>
  <si>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</si>
  <si>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</si>
  <si>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</si>
  <si>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</si>
  <si>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</si>
  <si>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</si>
  <si>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</si>
  <si>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</si>
  <si>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</si>
  <si>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</si>
  <si>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</si>
  <si>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</si>
  <si>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</si>
  <si>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</si>
  <si>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</si>
  <si>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</si>
  <si>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</si>
  <si>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</si>
  <si>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</si>
  <si>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</si>
  <si>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</si>
  <si>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</si>
  <si>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</si>
  <si>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</si>
  <si>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</si>
  <si>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</si>
  <si>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</si>
  <si>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</si>
  <si>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</si>
  <si>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</si>
  <si>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</si>
  <si>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</si>
  <si>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</si>
  <si>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</si>
  <si>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</si>
  <si>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</si>
  <si>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</si>
  <si>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</si>
  <si>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</si>
  <si>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</si>
  <si>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</si>
  <si>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</si>
  <si>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</si>
  <si>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</si>
  <si>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</si>
  <si>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</si>
  <si>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</si>
  <si>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</si>
  <si>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</si>
  <si>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</si>
  <si>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</si>
  <si>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</si>
  <si>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</si>
  <si>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</si>
  <si>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</si>
  <si>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</si>
  <si>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</si>
  <si>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</si>
  <si>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</si>
  <si>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</si>
  <si>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</si>
  <si>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</si>
  <si>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</si>
  <si>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</si>
  <si>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</si>
  <si>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</si>
  <si>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</si>
  <si>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</si>
  <si>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</si>
  <si>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</si>
  <si>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</si>
  <si>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</si>
  <si>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</si>
  <si>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</si>
  <si>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</si>
  <si>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</si>
  <si>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</si>
  <si>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</si>
  <si>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</si>
  <si>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</si>
  <si>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</si>
  <si>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</si>
  <si>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</si>
  <si>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</si>
  <si>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</si>
  <si>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</si>
  <si>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</si>
  <si>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</si>
  <si>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</si>
  <si>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</si>
  <si>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</si>
  <si>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</si>
  <si>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</si>
  <si>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</si>
  <si>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</si>
  <si>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</si>
  <si>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</si>
  <si>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</si>
  <si>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</si>
  <si>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</si>
  <si>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</si>
  <si>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</si>
  <si>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</si>
  <si>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</si>
  <si>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</si>
  <si>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</si>
  <si>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</si>
  <si>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</si>
  <si>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</si>
  <si>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</si>
  <si>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</si>
  <si>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</si>
  <si>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</si>
  <si>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</si>
  <si>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</si>
  <si>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</si>
  <si>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</si>
  <si>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</si>
  <si>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</si>
  <si>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</si>
  <si>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</si>
  <si>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</si>
  <si>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</si>
  <si>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</si>
  <si>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</si>
  <si>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</si>
  <si>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</si>
  <si>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</si>
  <si>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</si>
  <si>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</si>
  <si>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</si>
  <si>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</si>
  <si>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</si>
  <si>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</si>
  <si>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</si>
  <si>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</si>
  <si>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</si>
  <si>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</si>
  <si>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</si>
  <si>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</si>
  <si>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</si>
  <si>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</si>
  <si>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</si>
  <si>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</si>
  <si>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</si>
  <si>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</si>
  <si>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</si>
  <si>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</si>
  <si>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</si>
  <si>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</si>
  <si>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</si>
  <si>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</si>
  <si>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</si>
  <si>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</si>
  <si>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</si>
  <si>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</si>
  <si>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</si>
  <si>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</si>
  <si>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</si>
  <si>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</si>
  <si>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</si>
  <si>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</si>
  <si>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</si>
  <si>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</si>
  <si>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</si>
  <si>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</si>
  <si>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</si>
  <si>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</si>
  <si>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</si>
  <si>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</si>
  <si>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</si>
  <si>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</si>
  <si>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</si>
  <si>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</si>
  <si>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</si>
  <si>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</si>
  <si>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</si>
  <si>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</si>
  <si>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</si>
  <si>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</si>
  <si>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</si>
  <si>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</si>
  <si>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</si>
  <si>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</si>
  <si>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</si>
  <si>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</si>
  <si>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</si>
  <si>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</si>
  <si>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</si>
  <si>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</si>
  <si>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</si>
  <si>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</si>
  <si>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</si>
  <si>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</si>
  <si>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</si>
  <si>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</si>
  <si>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</si>
  <si>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</si>
  <si>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</si>
  <si>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</si>
  <si>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</si>
  <si>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</si>
  <si>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</si>
  <si>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</si>
  <si>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</si>
  <si>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</si>
  <si>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</si>
  <si>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</si>
  <si>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</si>
  <si>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</si>
  <si>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</si>
  <si>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</si>
  <si>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</si>
  <si>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</si>
  <si>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</si>
  <si>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</si>
  <si>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</si>
  <si>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</si>
  <si>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</si>
  <si>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</si>
  <si>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</si>
  <si>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</si>
  <si>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</si>
  <si>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</si>
  <si>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</si>
  <si>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</si>
  <si>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</si>
  <si>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</si>
  <si>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</si>
  <si>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</si>
  <si>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</si>
  <si>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</si>
  <si>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</si>
  <si>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</si>
  <si>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</si>
  <si>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</si>
  <si>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</si>
  <si>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</si>
  <si>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</si>
  <si>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</si>
  <si>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</si>
  <si>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</si>
  <si>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</si>
  <si>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</si>
  <si>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</si>
  <si>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</si>
  <si>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</si>
  <si>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</si>
  <si>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</si>
  <si>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</si>
  <si>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</si>
  <si>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</si>
  <si>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</si>
  <si>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</si>
  <si>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</si>
  <si>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</si>
  <si>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</si>
  <si>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</si>
  <si>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</si>
  <si>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</si>
  <si>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</si>
  <si>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</si>
  <si>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</si>
  <si>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</si>
  <si>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</si>
  <si>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</si>
  <si>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</si>
  <si>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</si>
  <si>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</si>
  <si>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</si>
  <si>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</si>
  <si>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</si>
  <si>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</si>
  <si>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</si>
  <si>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</si>
  <si>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</si>
  <si>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</si>
  <si>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</si>
  <si>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</si>
  <si>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</si>
  <si>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</si>
  <si>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</si>
  <si>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</si>
  <si>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</si>
  <si>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</si>
  <si>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</si>
  <si>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</si>
  <si>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</si>
  <si>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</si>
  <si>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</si>
  <si>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</si>
  <si>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</si>
  <si>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</si>
  <si>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</si>
  <si>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</si>
  <si>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</si>
  <si>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</si>
  <si>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</si>
  <si>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</si>
  <si>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</si>
  <si>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</si>
  <si>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</si>
  <si>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</si>
  <si>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</si>
  <si>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</si>
  <si>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</si>
  <si>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</si>
  <si>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</si>
  <si>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</si>
  <si>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</si>
  <si>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</si>
  <si>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</si>
  <si>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</si>
  <si>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</si>
  <si>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</si>
  <si>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</si>
  <si>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</si>
  <si>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</si>
  <si>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</si>
  <si>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</si>
  <si>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</si>
  <si>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</si>
  <si>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</si>
  <si>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</si>
  <si>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</si>
  <si>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</si>
  <si>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</si>
  <si>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</si>
  <si>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</si>
  <si>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</si>
  <si>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</si>
  <si>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</si>
  <si>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</si>
  <si>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</si>
  <si>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</si>
  <si>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</si>
  <si>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</si>
  <si>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</si>
  <si>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</si>
  <si>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</si>
  <si>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</si>
  <si>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</si>
  <si>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</si>
  <si>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</si>
  <si>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</si>
  <si>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</si>
  <si>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</si>
  <si>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</si>
  <si>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</si>
  <si>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</si>
  <si>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</si>
  <si>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</si>
  <si>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</si>
  <si>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</si>
  <si>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</si>
  <si>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</si>
  <si>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</si>
  <si>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</si>
  <si>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</si>
  <si>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</si>
  <si>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</si>
  <si>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</si>
  <si>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</si>
  <si>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</si>
  <si>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</si>
  <si>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</si>
  <si>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</si>
  <si>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</si>
  <si>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</si>
  <si>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</si>
  <si>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</si>
  <si>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</si>
  <si>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</si>
  <si>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</si>
  <si>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</si>
  <si>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</si>
  <si>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</si>
  <si>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</si>
  <si>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</si>
  <si>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</si>
  <si>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</si>
  <si>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</si>
  <si>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</si>
  <si>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</si>
  <si>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</si>
  <si>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</si>
  <si>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</si>
  <si>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</si>
  <si>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</si>
  <si>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</si>
  <si>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</si>
  <si>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</si>
  <si>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</si>
  <si>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</si>
  <si>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</si>
  <si>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</si>
  <si>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</si>
  <si>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</si>
  <si>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</si>
  <si>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</si>
  <si>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</si>
  <si>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</si>
  <si>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</si>
  <si>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</si>
  <si>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</si>
  <si>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</si>
  <si>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</si>
  <si>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</si>
  <si>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</si>
  <si>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</si>
  <si>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</si>
  <si>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</si>
  <si>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</si>
  <si>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</si>
  <si>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</si>
  <si>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</si>
  <si>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</si>
  <si>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</si>
  <si>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</si>
  <si>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</si>
  <si>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</si>
  <si>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</si>
  <si>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</si>
  <si>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</si>
  <si>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</si>
  <si>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</si>
  <si>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</si>
  <si>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</si>
  <si>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</si>
  <si>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</si>
  <si>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</si>
  <si>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</si>
  <si>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</si>
  <si>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</si>
  <si>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</si>
  <si>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</si>
  <si>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</si>
  <si>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</si>
  <si>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</si>
  <si>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</si>
  <si>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</si>
  <si>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</si>
  <si>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</si>
  <si>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</si>
  <si>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</si>
  <si>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</si>
  <si>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</si>
  <si>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</si>
  <si>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</si>
  <si>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</si>
  <si>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</si>
  <si>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</si>
  <si>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</si>
  <si>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</si>
  <si>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</si>
  <si>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</si>
  <si>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</si>
  <si>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</si>
  <si>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</si>
  <si>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</si>
  <si>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</si>
  <si>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</si>
  <si>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</si>
  <si>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</si>
  <si>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</si>
  <si>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</si>
  <si>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</si>
  <si>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</si>
  <si>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</si>
  <si>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</si>
  <si>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</si>
  <si>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</si>
  <si>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</si>
  <si>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</si>
  <si>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</si>
  <si>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</si>
  <si>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</si>
  <si>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</si>
  <si>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</si>
  <si>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</si>
  <si>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</si>
  <si>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</si>
  <si>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</si>
  <si>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</si>
  <si>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</si>
  <si>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</si>
  <si>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</si>
  <si>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</si>
  <si>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</si>
  <si>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</si>
  <si>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</si>
  <si>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</si>
  <si>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</si>
  <si>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</si>
  <si>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</si>
  <si>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</si>
  <si>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</si>
  <si>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</si>
  <si>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</si>
  <si>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</si>
  <si>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</si>
  <si>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</si>
  <si>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</si>
  <si>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</si>
  <si>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</si>
  <si>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</si>
  <si>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</si>
  <si>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</si>
  <si>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</si>
  <si>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</si>
  <si>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</si>
  <si>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</si>
  <si>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</si>
  <si>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</si>
  <si>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</si>
  <si>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</si>
  <si>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</si>
  <si>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</si>
  <si>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</si>
  <si>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</si>
  <si>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</si>
  <si>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</si>
  <si>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</si>
  <si>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</si>
  <si>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</si>
  <si>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</si>
  <si>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</si>
  <si>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</si>
  <si>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</si>
  <si>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</si>
  <si>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</si>
  <si>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</si>
  <si>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</si>
  <si>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</si>
  <si>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</si>
  <si>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</si>
  <si>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</si>
  <si>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</si>
  <si>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</si>
  <si>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</si>
  <si>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</si>
  <si>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</si>
  <si>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</si>
  <si>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</si>
  <si>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</si>
  <si>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</si>
  <si>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</si>
  <si>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</si>
  <si>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</si>
  <si>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</si>
  <si>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</si>
  <si>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</si>
  <si>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</si>
  <si>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</si>
  <si>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</si>
  <si>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</si>
  <si>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</si>
  <si>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</si>
  <si>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</si>
  <si>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</si>
  <si>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</si>
  <si>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</si>
  <si>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</si>
  <si>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</si>
  <si>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</si>
  <si>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</si>
  <si>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</si>
  <si>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</si>
  <si>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</si>
  <si>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</si>
  <si>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</si>
  <si>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</si>
  <si>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</si>
  <si>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</si>
  <si>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</si>
  <si>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</si>
  <si>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</si>
  <si>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</si>
  <si>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</si>
  <si>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</si>
  <si>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</si>
  <si>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</si>
  <si>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</si>
  <si>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</si>
  <si>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</si>
  <si>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</si>
  <si>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</si>
  <si>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</si>
  <si>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</si>
  <si>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</si>
  <si>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</si>
  <si>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</si>
  <si>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</si>
  <si>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</si>
  <si>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</si>
  <si>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</si>
  <si>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</si>
  <si>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</si>
  <si>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</si>
  <si>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</si>
  <si>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</si>
  <si>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</si>
  <si>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</si>
  <si>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</si>
  <si>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</si>
  <si>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</si>
  <si>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</si>
  <si>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</si>
  <si>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</si>
  <si>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</si>
  <si>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</si>
  <si>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</si>
  <si>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</si>
  <si>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</si>
  <si>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</si>
  <si>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</si>
  <si>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</si>
  <si>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</si>
  <si>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</si>
  <si>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</si>
  <si>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</si>
  <si>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</si>
  <si>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</si>
  <si>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</si>
  <si>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</si>
  <si>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</si>
  <si>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</si>
  <si>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</si>
  <si>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</si>
  <si>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</si>
  <si>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</si>
  <si>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</si>
  <si>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</si>
  <si>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</si>
  <si>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</si>
  <si>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</si>
  <si>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</si>
  <si>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</si>
  <si>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</si>
  <si>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</si>
  <si>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</si>
  <si>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</si>
  <si>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</si>
  <si>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</si>
  <si>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</si>
  <si>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</si>
  <si>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</si>
  <si>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</si>
  <si>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</si>
  <si>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</si>
  <si>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</si>
  <si>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</si>
  <si>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</si>
  <si>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</si>
  <si>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</si>
  <si>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</si>
  <si>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</si>
  <si>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</si>
  <si>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</si>
  <si>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</si>
  <si>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</si>
  <si>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</si>
  <si>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</si>
  <si>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</si>
  <si>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</si>
  <si>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</si>
  <si>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</si>
  <si>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</si>
  <si>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</si>
  <si>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</si>
  <si>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</si>
  <si>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</si>
  <si>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</si>
  <si>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</si>
  <si>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</si>
  <si>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</si>
  <si>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</si>
  <si>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</si>
  <si>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</si>
  <si>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</si>
  <si>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</si>
  <si>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</si>
  <si>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</si>
  <si>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</si>
  <si>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</si>
  <si>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</si>
  <si>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</si>
  <si>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</si>
  <si>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</si>
  <si>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</si>
  <si>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</si>
  <si>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</si>
  <si>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</si>
  <si>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</si>
  <si>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</si>
  <si>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</si>
  <si>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</si>
  <si>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</si>
  <si>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</si>
  <si>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</si>
  <si>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</si>
  <si>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</si>
  <si>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</si>
  <si>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</si>
  <si>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</si>
  <si>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</si>
  <si>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</si>
  <si>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</si>
  <si>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</si>
  <si>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</si>
  <si>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</si>
  <si>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</si>
  <si>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</si>
  <si>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</si>
  <si>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</si>
  <si>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</si>
  <si>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</si>
  <si>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</si>
  <si>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</si>
  <si>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</si>
  <si>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</si>
  <si>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</si>
  <si>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</si>
  <si>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</si>
  <si>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</si>
  <si>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</si>
  <si>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</si>
  <si>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</si>
  <si>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</si>
  <si>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</si>
  <si>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</si>
  <si>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</si>
  <si>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</si>
  <si>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</si>
  <si>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</si>
  <si>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</si>
  <si>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</si>
  <si>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</si>
  <si>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</si>
  <si>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</si>
  <si>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</si>
  <si>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</si>
  <si>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</si>
  <si>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</si>
  <si>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</si>
  <si>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</si>
  <si>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</si>
  <si>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</si>
  <si>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</si>
  <si>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</si>
  <si>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</si>
  <si>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</si>
  <si>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</si>
  <si>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</si>
  <si>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</si>
  <si>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</si>
  <si>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</si>
  <si>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</si>
  <si>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</si>
  <si>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</si>
  <si>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</si>
  <si>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</si>
  <si>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</si>
  <si>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</si>
  <si>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</si>
  <si>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</si>
  <si>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</si>
  <si>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</si>
  <si>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</si>
  <si>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</si>
  <si>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</si>
  <si>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</si>
  <si>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</si>
  <si>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</si>
  <si>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</si>
  <si>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</si>
  <si>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</si>
  <si>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</si>
  <si>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</si>
  <si>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</si>
  <si>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</si>
  <si>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</si>
  <si>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</si>
  <si>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</si>
  <si>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</si>
  <si>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</si>
  <si>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</si>
  <si>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</si>
  <si>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</si>
  <si>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</si>
  <si>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</si>
  <si>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</si>
  <si>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</si>
  <si>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</si>
  <si>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</si>
  <si>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</si>
  <si>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</si>
  <si>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</si>
  <si>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</si>
  <si>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</si>
  <si>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</si>
  <si>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</si>
  <si>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</si>
  <si>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</si>
  <si>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</si>
  <si>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</si>
  <si>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</si>
  <si>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</si>
  <si>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</si>
  <si>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</si>
  <si>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</si>
  <si>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</si>
  <si>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</si>
  <si>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</si>
  <si>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</si>
  <si>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</si>
  <si>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</si>
  <si>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</si>
  <si>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</si>
  <si>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</si>
  <si>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</si>
  <si>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</si>
  <si>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</si>
  <si>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</si>
  <si>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</si>
  <si>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</si>
  <si>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</si>
  <si>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</si>
  <si>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</si>
  <si>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</si>
  <si>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</si>
  <si>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</si>
  <si>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</si>
  <si>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</si>
  <si>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</si>
  <si>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</si>
  <si>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</si>
  <si>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</si>
  <si>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</si>
  <si>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</si>
  <si>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</si>
  <si>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</si>
  <si>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</si>
  <si>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</si>
  <si>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</si>
  <si>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</si>
  <si>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</si>
  <si>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</si>
  <si>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</si>
  <si>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</si>
  <si>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</si>
  <si>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</si>
  <si>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</si>
  <si>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</si>
  <si>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</si>
  <si>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</si>
  <si>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</si>
  <si>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</si>
  <si>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</si>
  <si>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</si>
  <si>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</si>
  <si>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</si>
  <si>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</si>
  <si>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</si>
  <si>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</si>
  <si>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</si>
  <si>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</si>
  <si>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</si>
  <si>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</si>
  <si>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</si>
  <si>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</si>
  <si>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</si>
  <si>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</si>
  <si>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</si>
  <si>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</si>
  <si>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</si>
  <si>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</si>
  <si>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</si>
  <si>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</si>
  <si>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</si>
  <si>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</si>
  <si>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</si>
  <si>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</si>
  <si>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</si>
  <si>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</si>
  <si>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</si>
  <si>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</si>
  <si>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</si>
  <si>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</si>
  <si>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</si>
  <si>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</si>
  <si>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</si>
  <si>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</si>
  <si>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</si>
  <si>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</si>
  <si>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</si>
  <si>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</si>
  <si>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</si>
  <si>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</si>
  <si>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</si>
  <si>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</si>
  <si>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</si>
  <si>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</si>
  <si>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</si>
  <si>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</si>
  <si>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</si>
  <si>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</si>
  <si>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</si>
  <si>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</si>
  <si>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</si>
  <si>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</si>
  <si>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</si>
  <si>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</si>
  <si>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</si>
  <si>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</si>
  <si>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</si>
  <si>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</si>
  <si>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</si>
  <si>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</si>
  <si>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</si>
  <si>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</si>
  <si>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</si>
  <si>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</si>
  <si>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</si>
  <si>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</si>
  <si>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</si>
  <si>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</si>
  <si>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</si>
  <si>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</si>
  <si>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</si>
  <si>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</si>
  <si>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</si>
  <si>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</si>
  <si>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</si>
  <si>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</si>
  <si>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</si>
  <si>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</si>
  <si>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</si>
  <si>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</si>
  <si>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</si>
  <si>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</si>
  <si>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</si>
  <si>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</si>
  <si>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</si>
  <si>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</si>
  <si>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</si>
  <si>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</si>
  <si>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</si>
  <si>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</si>
  <si>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</si>
  <si>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</si>
  <si>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</si>
  <si>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</si>
  <si>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</si>
  <si>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</si>
  <si>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</si>
  <si>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</si>
  <si>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</si>
  <si>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</si>
  <si>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</si>
  <si>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</si>
  <si>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</si>
  <si>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</si>
  <si>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</si>
  <si>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</si>
  <si>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</si>
  <si>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</si>
  <si>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</si>
  <si>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</si>
  <si>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</si>
  <si>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</si>
  <si>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</si>
  <si>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</si>
  <si>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</si>
  <si>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</si>
  <si>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</si>
  <si>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</si>
  <si>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</si>
  <si>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</si>
  <si>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</si>
  <si>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</si>
  <si>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</si>
  <si>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</si>
  <si>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</si>
  <si>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</si>
  <si>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</si>
  <si>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</si>
  <si>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</si>
  <si>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</si>
  <si>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</si>
  <si>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</si>
  <si>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</si>
  <si>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</si>
  <si>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</si>
  <si>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</si>
  <si>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</si>
  <si>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</si>
  <si>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</si>
  <si>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</si>
  <si>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</si>
  <si>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</si>
  <si>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</si>
  <si>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</si>
  <si>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</si>
  <si>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</si>
  <si>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</si>
  <si>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</si>
  <si>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</si>
  <si>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</si>
  <si>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</si>
  <si>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</si>
  <si>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</si>
  <si>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</si>
  <si>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</si>
  <si>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</si>
  <si>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</si>
  <si>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</si>
  <si>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</si>
  <si>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</si>
  <si>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</si>
  <si>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</si>
  <si>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</si>
  <si>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</si>
  <si>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</si>
  <si>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</si>
  <si>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</si>
  <si>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</si>
  <si>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</si>
  <si>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</si>
  <si>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</si>
  <si>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</si>
  <si>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</si>
  <si>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</si>
  <si>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</si>
  <si>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</si>
  <si>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</si>
  <si>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</si>
  <si>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</si>
  <si>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</si>
  <si>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</si>
  <si>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</si>
  <si>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</si>
  <si>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</si>
  <si>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</si>
  <si>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</si>
  <si>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</si>
  <si>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</si>
  <si>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</si>
  <si>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</si>
  <si>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</si>
  <si>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</si>
  <si>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</si>
  <si>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</si>
  <si>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</si>
  <si>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</si>
  <si>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</si>
  <si>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</si>
  <si>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</si>
  <si>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</si>
  <si>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</si>
  <si>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</si>
  <si>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</si>
  <si>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</si>
  <si>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</si>
  <si>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</si>
  <si>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</si>
  <si>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</si>
  <si>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</si>
  <si>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</si>
  <si>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</si>
  <si>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</si>
  <si>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</si>
  <si>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</si>
  <si>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</si>
  <si>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</si>
  <si>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</si>
  <si>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</si>
  <si>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</si>
  <si>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</si>
  <si>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</si>
  <si>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</si>
  <si>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</si>
  <si>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</si>
  <si>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</si>
  <si>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</si>
  <si>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</si>
  <si>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</si>
  <si>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</si>
  <si>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</si>
  <si>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</si>
  <si>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</si>
  <si>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</si>
  <si>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</si>
  <si>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</si>
  <si>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</si>
  <si>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</si>
  <si>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</si>
  <si>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</si>
  <si>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</si>
  <si>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</si>
  <si>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</si>
  <si>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</si>
  <si>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</si>
  <si>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</si>
  <si>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</si>
  <si>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</si>
  <si>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</si>
  <si>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</si>
  <si>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</si>
  <si>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</si>
  <si>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</si>
  <si>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</si>
  <si>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</si>
  <si>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</si>
  <si>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</si>
  <si>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</si>
  <si>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</si>
  <si>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</si>
  <si>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</si>
  <si>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</si>
  <si>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</si>
  <si>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</si>
  <si>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</si>
  <si>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</si>
  <si>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</si>
  <si>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</si>
  <si>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</si>
  <si>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</si>
  <si>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</si>
  <si>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</si>
  <si>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</si>
  <si>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</si>
  <si>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</si>
  <si>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</si>
  <si>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</si>
  <si>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</si>
  <si>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</si>
  <si>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</si>
  <si>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</si>
  <si>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</si>
  <si>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</si>
  <si>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</si>
  <si>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</si>
  <si>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</si>
  <si>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</si>
  <si>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</si>
  <si>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</si>
  <si>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</si>
  <si>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</si>
  <si>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</si>
  <si>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</si>
  <si>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</si>
  <si>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</si>
  <si>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</si>
  <si>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</si>
  <si>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</si>
  <si>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</si>
  <si>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</si>
  <si>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</si>
  <si>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</si>
  <si>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</si>
  <si>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</si>
  <si>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</si>
  <si>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</si>
  <si>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</si>
  <si>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</si>
  <si>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</si>
  <si>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</si>
  <si>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</si>
  <si>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</si>
  <si>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</si>
  <si>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</si>
  <si>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</si>
  <si>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</si>
  <si>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</si>
  <si>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</si>
  <si>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</si>
  <si>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</si>
  <si>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</si>
  <si>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</si>
  <si>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</si>
  <si>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</si>
  <si>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</si>
  <si>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</si>
  <si>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</si>
  <si>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</si>
  <si>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</si>
  <si>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</si>
  <si>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</si>
  <si>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</si>
  <si>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</si>
  <si>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</si>
  <si>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</si>
  <si>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</si>
  <si>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</si>
  <si>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</si>
  <si>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</si>
  <si>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</si>
  <si>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</si>
  <si>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</si>
  <si>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</si>
  <si>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</si>
  <si>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</si>
  <si>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</si>
  <si>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</si>
  <si>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</si>
  <si>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</si>
  <si>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</si>
  <si>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</si>
  <si>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</si>
  <si>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</si>
  <si>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</si>
  <si>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</si>
  <si>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</si>
  <si>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</si>
  <si>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</si>
  <si>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</si>
  <si>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</si>
  <si>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</si>
  <si>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</si>
  <si>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</si>
  <si>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</si>
  <si>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</si>
  <si>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</si>
  <si>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</si>
  <si>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</si>
  <si>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</si>
  <si>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</si>
  <si>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</si>
  <si>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</si>
  <si>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</si>
  <si>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</si>
  <si>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</si>
  <si>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</si>
  <si>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</si>
  <si>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</si>
  <si>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</si>
  <si>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</si>
  <si>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</si>
  <si>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</si>
  <si>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</si>
  <si>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</si>
  <si>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</si>
  <si>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</si>
  <si>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</si>
  <si>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</si>
  <si>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</si>
  <si>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</si>
  <si>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</si>
  <si>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</si>
  <si>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</si>
  <si>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</si>
  <si>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</si>
  <si>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</si>
  <si>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</si>
  <si>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</si>
  <si>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</si>
  <si>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</si>
  <si>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</si>
  <si>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</si>
  <si>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</si>
  <si>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</si>
  <si>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</si>
  <si>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</si>
  <si>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</si>
  <si>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</si>
  <si>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</si>
  <si>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</si>
  <si>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</si>
  <si>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</si>
  <si>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</si>
  <si>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</si>
  <si>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</si>
  <si>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</si>
  <si>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</si>
  <si>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</si>
  <si>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</si>
  <si>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</si>
  <si>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</si>
  <si>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</si>
  <si>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</si>
  <si>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</si>
  <si>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</si>
  <si>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</si>
  <si>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</si>
  <si>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</si>
  <si>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</si>
  <si>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</si>
  <si>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</si>
  <si>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</si>
  <si>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</si>
  <si>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</si>
  <si>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</si>
  <si>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</si>
  <si>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</si>
  <si>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</si>
  <si>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</si>
  <si>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</si>
  <si>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</si>
  <si>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</si>
  <si>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</si>
  <si>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</si>
  <si>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</si>
  <si>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</si>
  <si>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</si>
  <si>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</si>
  <si>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</si>
  <si>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</si>
  <si>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</si>
  <si>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</si>
  <si>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</si>
  <si>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</si>
  <si>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</si>
  <si>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</si>
  <si>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</si>
  <si>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</si>
  <si>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</si>
  <si>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</si>
  <si>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</si>
  <si>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</si>
  <si>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</si>
  <si>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</si>
  <si>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</si>
  <si>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</si>
  <si>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</si>
  <si>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</si>
  <si>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</si>
  <si>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</si>
  <si>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</si>
  <si>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</si>
  <si>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</si>
  <si>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</si>
  <si>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</si>
  <si>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</si>
  <si>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</si>
  <si>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</si>
  <si>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</si>
  <si>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</si>
  <si>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</si>
  <si>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</si>
  <si>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</si>
  <si>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</si>
  <si>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</si>
  <si>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</si>
  <si>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</si>
  <si>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</si>
  <si>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</si>
  <si>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</si>
  <si>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</si>
  <si>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</si>
  <si>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</si>
  <si>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</si>
  <si>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</si>
  <si>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</si>
  <si>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</si>
  <si>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</si>
  <si>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</si>
  <si>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</si>
  <si>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</si>
  <si>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</si>
  <si>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</si>
  <si>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</si>
  <si>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</si>
  <si>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</si>
  <si>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</si>
  <si>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</si>
  <si>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</si>
  <si>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</si>
  <si>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</si>
  <si>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</si>
  <si>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</si>
  <si>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</si>
  <si>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</si>
  <si>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</si>
  <si>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</si>
  <si>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</si>
  <si>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</si>
  <si>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</si>
  <si>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</si>
  <si>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</si>
  <si>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</si>
  <si>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</si>
  <si>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</si>
  <si>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</si>
  <si>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</si>
  <si>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</si>
  <si>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</si>
  <si>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</si>
  <si>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</si>
  <si>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</si>
  <si>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</si>
  <si>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</si>
  <si>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</si>
  <si>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</si>
  <si>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</si>
  <si>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</si>
  <si>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</si>
  <si>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</si>
  <si>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</si>
  <si>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</si>
  <si>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</si>
  <si>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</si>
  <si>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</si>
  <si>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</si>
  <si>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</si>
  <si>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</si>
  <si>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</si>
  <si>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</si>
  <si>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</si>
  <si>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</si>
  <si>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</si>
  <si>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</si>
  <si>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</si>
  <si>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</si>
  <si>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</si>
  <si>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</si>
  <si>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</si>
  <si>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</si>
  <si>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</si>
  <si>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</si>
  <si>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</si>
  <si>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</si>
  <si>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</si>
  <si>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</si>
  <si>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</si>
  <si>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</si>
  <si>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</si>
  <si>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</si>
  <si>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</si>
  <si>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</si>
  <si>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</si>
  <si>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</si>
  <si>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</si>
  <si>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</si>
  <si>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</si>
  <si>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</si>
  <si>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</si>
  <si>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</si>
  <si>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</si>
  <si>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</si>
  <si>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</si>
  <si>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</si>
  <si>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</si>
  <si>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</si>
  <si>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</si>
  <si>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</si>
  <si>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</si>
  <si>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</si>
  <si>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</si>
  <si>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</si>
  <si>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</si>
  <si>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</si>
  <si>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</si>
  <si>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</si>
  <si>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</si>
  <si>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</si>
  <si>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</si>
  <si>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</si>
  <si>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</si>
  <si>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</si>
  <si>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</si>
  <si>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</si>
  <si>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</si>
  <si>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</si>
  <si>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</si>
  <si>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</si>
  <si>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</si>
  <si>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</si>
  <si>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</si>
  <si>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</si>
  <si>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</si>
  <si>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</si>
  <si>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</si>
  <si>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</si>
  <si>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</si>
  <si>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</si>
  <si>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</si>
  <si>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</si>
  <si>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</si>
  <si>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</si>
  <si>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</si>
  <si>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</si>
  <si>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</si>
  <si>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</si>
  <si>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</si>
  <si>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</si>
  <si>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</si>
  <si>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</si>
  <si>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</si>
  <si>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</si>
  <si>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</si>
  <si>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</si>
  <si>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</si>
  <si>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</si>
  <si>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</si>
  <si>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</si>
  <si>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</si>
  <si>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</si>
  <si>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</si>
  <si>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</si>
  <si>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</si>
  <si>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</si>
  <si>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</si>
  <si>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</si>
  <si>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</si>
  <si>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</si>
  <si>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</si>
  <si>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</si>
  <si>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</si>
  <si>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</si>
  <si>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</si>
  <si>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</si>
  <si>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</si>
  <si>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</si>
  <si>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</si>
  <si>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</si>
  <si>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</si>
  <si>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</si>
  <si>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</si>
  <si>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</si>
  <si>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</si>
  <si>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</si>
  <si>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</si>
  <si>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</si>
  <si>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</si>
  <si>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</si>
  <si>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</si>
  <si>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</si>
  <si>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</si>
  <si>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</si>
  <si>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</si>
  <si>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</si>
  <si>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</si>
  <si>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</si>
  <si>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</si>
  <si>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</si>
  <si>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</si>
  <si>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</si>
  <si>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</si>
  <si>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</si>
  <si>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</si>
  <si>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</si>
  <si>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</si>
  <si>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</si>
  <si>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</si>
  <si>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</si>
  <si>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</si>
  <si>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</si>
  <si>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</si>
  <si>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</si>
  <si>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</si>
  <si>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</si>
  <si>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</si>
  <si>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</si>
  <si>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</si>
  <si>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</si>
  <si>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</si>
  <si>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</si>
  <si>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</si>
  <si>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</si>
  <si>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</si>
  <si>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</si>
  <si>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</si>
  <si>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</si>
  <si>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</si>
  <si>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</si>
  <si>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</si>
  <si>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</si>
  <si>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</si>
  <si>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</si>
  <si>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</si>
  <si>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</si>
  <si>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</si>
  <si>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</si>
  <si>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</si>
  <si>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</si>
  <si>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</si>
  <si>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</si>
  <si>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</si>
  <si>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</si>
  <si>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</si>
  <si>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</si>
  <si>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</si>
  <si>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</si>
  <si>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</si>
  <si>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</si>
  <si>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</si>
  <si>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</si>
  <si>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</si>
  <si>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</si>
  <si>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</si>
  <si>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</si>
  <si>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</si>
  <si>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</si>
  <si>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</si>
  <si>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</si>
  <si>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</si>
  <si>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</si>
  <si>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</si>
  <si>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</si>
  <si>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</si>
  <si>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</si>
  <si>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</si>
  <si>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</si>
  <si>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</si>
  <si>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</si>
  <si>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</si>
  <si>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</si>
  <si>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</si>
  <si>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</si>
  <si>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</si>
  <si>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</si>
  <si>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</si>
  <si>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</si>
  <si>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</si>
  <si>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</si>
  <si>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</si>
  <si>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</si>
  <si>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</si>
  <si>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</si>
  <si>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</si>
  <si>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</si>
  <si>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</si>
  <si>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</si>
  <si>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</si>
  <si>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</si>
  <si>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</si>
  <si>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</si>
  <si>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</si>
  <si>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</si>
  <si>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</si>
  <si>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</si>
  <si>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</si>
  <si>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</si>
  <si>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</si>
  <si>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</si>
  <si>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</si>
  <si>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</si>
  <si>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</si>
  <si>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</si>
  <si>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</si>
  <si>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</si>
  <si>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</si>
  <si>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</si>
  <si>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</si>
  <si>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</si>
  <si>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</si>
  <si>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</si>
  <si>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</si>
  <si>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</si>
  <si>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</si>
  <si>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</si>
  <si>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</si>
  <si>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</si>
  <si>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</si>
  <si>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</si>
  <si>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</si>
  <si>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</si>
  <si>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</si>
  <si>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</si>
  <si>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</si>
  <si>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</si>
  <si>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</si>
  <si>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</si>
  <si>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</si>
  <si>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</si>
  <si>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</si>
  <si>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</si>
  <si>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</si>
  <si>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</si>
  <si>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</si>
  <si>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</si>
  <si>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</si>
  <si>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</si>
  <si>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</si>
  <si>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</si>
  <si>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</si>
  <si>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</si>
  <si>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</si>
  <si>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</si>
  <si>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</si>
  <si>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</si>
  <si>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</si>
  <si>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</si>
  <si>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</si>
  <si>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</si>
  <si>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</si>
  <si>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</si>
  <si>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</si>
  <si>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</si>
  <si>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</si>
  <si>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</si>
  <si>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</si>
  <si>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</si>
  <si>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</si>
  <si>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</si>
  <si>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</si>
  <si>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</si>
  <si>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</si>
  <si>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</si>
  <si>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</si>
  <si>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</si>
  <si>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</si>
  <si>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</si>
  <si>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</si>
  <si>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</si>
  <si>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</si>
  <si>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</si>
  <si>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</si>
  <si>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</si>
  <si>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</si>
  <si>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</si>
  <si>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</si>
  <si>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</si>
  <si>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</si>
  <si>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</si>
  <si>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</si>
  <si>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</si>
  <si>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</si>
  <si>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</si>
  <si>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</si>
  <si>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</si>
  <si>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</si>
  <si>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</si>
  <si>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</si>
  <si>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</si>
  <si>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</si>
  <si>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</si>
  <si>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</si>
  <si>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</si>
  <si>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</si>
  <si>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</si>
  <si>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</si>
  <si>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</si>
  <si>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</si>
  <si>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</si>
  <si>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</si>
  <si>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</si>
  <si>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</si>
  <si>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</si>
  <si>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</si>
  <si>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</si>
  <si>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</si>
  <si>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</si>
  <si>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</si>
  <si>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</si>
  <si>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</si>
  <si>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</si>
  <si>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</si>
  <si>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</si>
  <si>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</si>
  <si>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</si>
  <si>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</si>
  <si>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</si>
  <si>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</si>
  <si>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</si>
  <si>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</si>
  <si>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</si>
  <si>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</si>
  <si>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</si>
  <si>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</si>
  <si>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</si>
  <si>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</si>
  <si>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</si>
  <si>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</si>
  <si>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</si>
  <si>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</si>
  <si>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</si>
  <si>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</si>
  <si>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</si>
  <si>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</si>
  <si>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</si>
  <si>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</si>
  <si>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</si>
  <si>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</si>
  <si>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</si>
  <si>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</si>
  <si>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</si>
  <si>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</si>
  <si>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</si>
  <si>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</si>
  <si>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</si>
  <si>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</si>
  <si>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</si>
  <si>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</si>
  <si>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</si>
  <si>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</si>
  <si>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</si>
  <si>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</si>
  <si>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</si>
  <si>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</si>
  <si>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</si>
  <si>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</si>
  <si>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</si>
  <si>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</si>
  <si>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</si>
  <si>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</si>
  <si>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</si>
  <si>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</si>
  <si>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</si>
  <si>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</si>
  <si>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</si>
  <si>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</si>
  <si>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</si>
  <si>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</si>
  <si>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</si>
  <si>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</si>
  <si>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</si>
  <si>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</si>
  <si>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</si>
  <si>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</si>
  <si>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</si>
  <si>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</si>
  <si>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</si>
  <si>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</si>
  <si>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</si>
  <si>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</si>
  <si>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</si>
  <si>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</si>
  <si>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</si>
  <si>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</si>
  <si>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</si>
  <si>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</si>
  <si>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</si>
  <si>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</si>
  <si>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</si>
  <si>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</si>
  <si>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</si>
  <si>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</si>
  <si>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</si>
  <si>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</si>
  <si>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</si>
  <si>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</si>
  <si>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</si>
  <si>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</si>
  <si>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</si>
  <si>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</si>
  <si>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</si>
  <si>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</si>
  <si>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</si>
  <si>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</si>
  <si>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</si>
  <si>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</si>
  <si>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</si>
  <si>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</si>
  <si>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</si>
  <si>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</si>
  <si>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</si>
  <si>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</si>
  <si>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</si>
  <si>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</si>
  <si>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</si>
  <si>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</si>
  <si>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</si>
  <si>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</si>
  <si>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</si>
  <si>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</si>
  <si>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</si>
  <si>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</si>
  <si>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</si>
  <si>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</si>
  <si>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</si>
  <si>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</si>
  <si>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</si>
  <si>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</si>
  <si>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</si>
  <si>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</si>
  <si>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</si>
  <si>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</si>
  <si>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</si>
  <si>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</si>
  <si>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</si>
  <si>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</si>
  <si>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</si>
  <si>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</si>
  <si>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</si>
  <si>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</si>
  <si>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</si>
  <si>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</si>
  <si>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</si>
  <si>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</si>
  <si>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</si>
  <si>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</si>
  <si>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</si>
  <si>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</si>
  <si>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</si>
  <si>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</si>
  <si>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</si>
  <si>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</si>
  <si>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</si>
  <si>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</si>
  <si>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</si>
  <si>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</si>
  <si>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</si>
  <si>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</si>
  <si>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</si>
  <si>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</si>
  <si>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</si>
  <si>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</si>
  <si>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</si>
  <si>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</si>
  <si>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</si>
  <si>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</si>
  <si>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</si>
  <si>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</si>
  <si>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</si>
  <si>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</si>
  <si>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</si>
  <si>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</si>
  <si>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</si>
  <si>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</si>
  <si>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</si>
  <si>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</si>
  <si>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</si>
  <si>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</si>
  <si>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</si>
  <si>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</si>
  <si>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</si>
  <si>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</si>
  <si>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</si>
  <si>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</si>
  <si>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</si>
  <si>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</si>
  <si>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</si>
  <si>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</si>
  <si>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</si>
  <si>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</si>
  <si>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</si>
  <si>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</si>
  <si>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</si>
  <si>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</si>
  <si>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</si>
  <si>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</si>
  <si>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</si>
  <si>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</si>
  <si>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</si>
  <si>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</si>
  <si>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</si>
  <si>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</si>
  <si>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</si>
  <si>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</si>
  <si>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</si>
  <si>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</si>
  <si>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</si>
  <si>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</si>
  <si>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</si>
  <si>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</si>
  <si>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</si>
  <si>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</si>
  <si>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</si>
  <si>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</si>
  <si>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</si>
  <si>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</si>
  <si>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</si>
  <si>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</si>
  <si>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</si>
  <si>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</si>
  <si>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</si>
  <si>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</si>
  <si>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</si>
  <si>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</si>
  <si>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</si>
  <si>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</si>
  <si>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</si>
  <si>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</si>
  <si>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</si>
  <si>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</si>
  <si>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</si>
  <si>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</si>
  <si>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</si>
  <si>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</si>
  <si>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</si>
  <si>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</si>
  <si>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</si>
  <si>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</si>
  <si>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</si>
  <si>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</si>
  <si>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</si>
  <si>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</si>
  <si>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</si>
  <si>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</si>
  <si>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</si>
  <si>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</si>
  <si>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</si>
  <si>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</si>
  <si>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</si>
  <si>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</si>
  <si>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</si>
  <si>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</si>
  <si>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</si>
  <si>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</si>
  <si>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</si>
  <si>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</si>
  <si>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</si>
  <si>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</si>
  <si>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</si>
  <si>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</si>
  <si>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</si>
  <si>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</si>
  <si>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</si>
  <si>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</si>
  <si>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</si>
  <si>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</si>
  <si>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</si>
  <si>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</si>
  <si>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</si>
  <si>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</si>
  <si>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</si>
  <si>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</si>
  <si>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</si>
  <si>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</si>
  <si>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</si>
  <si>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</si>
  <si>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</si>
  <si>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</si>
  <si>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</si>
  <si>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</si>
  <si>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</si>
  <si>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</si>
  <si>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</si>
  <si>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</si>
  <si>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</si>
  <si>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</si>
  <si>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</si>
  <si>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</si>
  <si>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</si>
  <si>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</si>
  <si>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</si>
  <si>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</si>
  <si>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</si>
  <si>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</si>
  <si>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</si>
  <si>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</si>
  <si>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</si>
  <si>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</si>
  <si>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</si>
  <si>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</si>
  <si>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</si>
  <si>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</si>
  <si>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</si>
  <si>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</si>
  <si>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</si>
  <si>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</si>
  <si>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</si>
  <si>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</si>
  <si>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</si>
  <si>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</si>
  <si>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</si>
  <si>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</si>
  <si>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</si>
  <si>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</si>
  <si>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</si>
  <si>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</si>
  <si>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</si>
  <si>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</si>
  <si>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</si>
  <si>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</si>
  <si>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</si>
  <si>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</si>
  <si>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</si>
  <si>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</si>
  <si>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</si>
  <si>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</si>
  <si>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</si>
  <si>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</si>
  <si>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</si>
  <si>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</si>
  <si>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</si>
  <si>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</si>
  <si>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</si>
  <si>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</si>
  <si>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</si>
  <si>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</si>
  <si>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</si>
  <si>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</si>
  <si>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</si>
  <si>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</si>
  <si>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</si>
  <si>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</si>
  <si>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</si>
  <si>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</si>
  <si>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</si>
  <si>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</si>
  <si>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</si>
  <si>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</si>
  <si>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</si>
  <si>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</si>
  <si>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</si>
  <si>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</si>
  <si>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</si>
  <si>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</si>
  <si>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</si>
  <si>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</si>
  <si>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</si>
  <si>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</si>
  <si>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</si>
  <si>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</si>
  <si>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</si>
  <si>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</si>
  <si>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</si>
  <si>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</si>
  <si>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</si>
  <si>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</si>
  <si>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</si>
  <si>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</si>
  <si>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</si>
  <si>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</si>
  <si>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</si>
  <si>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</si>
  <si>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</si>
  <si>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</si>
  <si>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</si>
  <si>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</si>
  <si>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</si>
  <si>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</si>
  <si>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</si>
  <si>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</si>
  <si>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</si>
  <si>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</si>
  <si>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</si>
  <si>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</si>
  <si>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</si>
  <si>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</si>
  <si>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</si>
  <si>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</si>
  <si>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</si>
  <si>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</si>
  <si>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</si>
  <si>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</si>
  <si>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</si>
  <si>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</si>
  <si>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</si>
  <si>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</si>
  <si>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</si>
  <si>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</si>
  <si>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</si>
  <si>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</si>
  <si>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</si>
  <si>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</si>
  <si>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</si>
  <si>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</si>
  <si>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</si>
  <si>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</si>
  <si>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</si>
  <si>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</si>
  <si>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</si>
  <si>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</si>
  <si>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</si>
  <si>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</si>
  <si>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</si>
  <si>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</si>
  <si>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</si>
  <si>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</si>
  <si>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</si>
  <si>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</si>
  <si>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</si>
  <si>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</si>
  <si>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</si>
  <si>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</si>
  <si>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</si>
  <si>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</si>
  <si>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</si>
  <si>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</si>
  <si>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</si>
  <si>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</si>
  <si>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</si>
  <si>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</si>
  <si>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</si>
  <si>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</si>
  <si>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</si>
  <si>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</si>
  <si>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</si>
  <si>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</si>
  <si>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</si>
  <si>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</si>
  <si>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</si>
  <si>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</si>
  <si>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</si>
  <si>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</si>
  <si>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</si>
  <si>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</si>
  <si>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</si>
  <si>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</si>
  <si>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</si>
  <si>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</si>
  <si>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</si>
  <si>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</si>
  <si>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</si>
  <si>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</si>
  <si>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</si>
  <si>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</si>
  <si>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</si>
  <si>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</si>
  <si>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</si>
  <si>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</si>
  <si>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</si>
  <si>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</si>
  <si>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</si>
  <si>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</si>
  <si>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</si>
  <si>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</si>
  <si>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</si>
  <si>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</si>
  <si>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</si>
  <si>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</si>
  <si>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</si>
  <si>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</si>
  <si>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</si>
  <si>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</si>
  <si>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</si>
  <si>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</si>
  <si>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</si>
  <si>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</si>
  <si>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</si>
  <si>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</si>
  <si>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</si>
  <si>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</si>
  <si>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</si>
  <si>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</si>
  <si>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</si>
  <si>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</si>
  <si>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</si>
  <si>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</si>
  <si>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</si>
  <si>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</si>
  <si>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</si>
  <si>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</si>
  <si>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</si>
  <si>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</si>
  <si>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</si>
  <si>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</si>
  <si>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</si>
  <si>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</si>
  <si>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</si>
  <si>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</si>
  <si>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</si>
  <si>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</si>
  <si>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</si>
  <si>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</si>
  <si>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</si>
  <si>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</si>
  <si>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</si>
  <si>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</si>
  <si>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</si>
  <si>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</si>
  <si>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</si>
  <si>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</si>
  <si>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</si>
  <si>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</si>
  <si>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</si>
  <si>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</si>
  <si>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</si>
  <si>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</si>
  <si>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</si>
  <si>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</si>
  <si>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</si>
  <si>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</si>
  <si>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</si>
  <si>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</si>
  <si>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</si>
  <si>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</si>
  <si>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</si>
  <si>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</si>
  <si>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</si>
  <si>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</si>
  <si>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</si>
  <si>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</si>
  <si>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</si>
  <si>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</si>
  <si>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</si>
  <si>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</si>
  <si>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</si>
  <si>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</si>
  <si>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</si>
  <si>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</si>
  <si>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</si>
  <si>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</si>
  <si>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</si>
  <si>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</si>
  <si>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</si>
  <si>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</si>
  <si>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</si>
  <si>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</si>
  <si>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</si>
  <si>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</si>
  <si>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</si>
  <si>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</si>
  <si>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</si>
  <si>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</si>
  <si>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</si>
  <si>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</si>
  <si>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</si>
  <si>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</si>
  <si>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</si>
  <si>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</si>
  <si>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</si>
  <si>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</si>
  <si>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</si>
  <si>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</si>
  <si>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</si>
  <si>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</si>
  <si>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</si>
  <si>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</si>
  <si>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</si>
  <si>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</si>
  <si>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</si>
  <si>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</si>
  <si>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</si>
  <si>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</si>
  <si>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</si>
  <si>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</si>
  <si>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</si>
  <si>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</si>
  <si>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</si>
  <si>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</si>
  <si>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</si>
  <si>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</si>
  <si>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</si>
  <si>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</si>
  <si>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</si>
  <si>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</si>
  <si>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</si>
  <si>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</si>
  <si>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</si>
  <si>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</si>
  <si>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</si>
  <si>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</si>
  <si>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</si>
  <si>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</si>
  <si>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</si>
  <si>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</si>
  <si>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</si>
  <si>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</si>
  <si>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</si>
  <si>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</si>
  <si>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</si>
  <si>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</si>
  <si>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</si>
  <si>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</si>
  <si>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</si>
  <si>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</si>
  <si>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</si>
  <si>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</si>
  <si>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</si>
  <si>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</si>
  <si>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</si>
  <si>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</si>
  <si>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</si>
  <si>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</si>
  <si>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</si>
  <si>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</si>
  <si>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</si>
  <si>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</si>
  <si>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</si>
  <si>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</si>
  <si>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</si>
  <si>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</si>
  <si>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</si>
  <si>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</si>
  <si>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</si>
  <si>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</si>
  <si>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</si>
  <si>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</si>
  <si>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</si>
  <si>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</si>
  <si>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</si>
  <si>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</si>
  <si>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</si>
  <si>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</si>
  <si>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</si>
  <si>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</si>
  <si>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</si>
  <si>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</si>
  <si>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</si>
  <si>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</si>
  <si>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</si>
  <si>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</si>
  <si>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</si>
  <si>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</si>
  <si>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</si>
  <si>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</si>
  <si>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</si>
  <si>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</si>
  <si>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</si>
  <si>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</si>
  <si>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</si>
  <si>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</si>
  <si>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</si>
  <si>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</si>
  <si>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</si>
  <si>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</si>
  <si>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</si>
  <si>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</si>
  <si>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</si>
  <si>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</si>
  <si>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</si>
  <si>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</si>
  <si>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</si>
  <si>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</si>
  <si>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</si>
  <si>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</si>
  <si>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</si>
  <si>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</si>
  <si>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</si>
  <si>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</si>
  <si>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</si>
  <si>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</si>
  <si>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</si>
  <si>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</si>
  <si>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</si>
  <si>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</si>
  <si>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</si>
  <si>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</si>
  <si>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</si>
  <si>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</si>
  <si>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</si>
  <si>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</si>
  <si>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</si>
  <si>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</si>
  <si>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</si>
  <si>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</si>
  <si>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</si>
  <si>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</si>
  <si>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</si>
  <si>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</si>
  <si>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</si>
  <si>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</si>
  <si>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</si>
  <si>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</si>
  <si>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</si>
  <si>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</si>
  <si>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</si>
  <si>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</si>
  <si>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</si>
  <si>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</si>
  <si>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</si>
  <si>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</si>
  <si>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</si>
  <si>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</si>
  <si>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</si>
  <si>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</si>
  <si>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</si>
  <si>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</si>
  <si>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</si>
  <si>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</si>
  <si>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</si>
  <si>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</si>
  <si>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</si>
  <si>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</si>
  <si>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</si>
  <si>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</si>
  <si>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</si>
  <si>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</si>
  <si>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</si>
  <si>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</si>
  <si>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</si>
  <si>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</si>
  <si>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</si>
  <si>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</si>
  <si>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</si>
  <si>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</si>
  <si>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</si>
  <si>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</si>
  <si>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</si>
  <si>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</si>
  <si>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</si>
  <si>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</si>
  <si>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</si>
  <si>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</si>
  <si>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</si>
  <si>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</si>
  <si>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</si>
  <si>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</si>
  <si>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</si>
  <si>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</si>
  <si>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</si>
  <si>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</si>
  <si>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</si>
  <si>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</si>
  <si>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</si>
  <si>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</si>
  <si>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</si>
  <si>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</si>
  <si>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</si>
  <si>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</si>
  <si>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</si>
  <si>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</si>
  <si>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</si>
  <si>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</si>
  <si>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</si>
  <si>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</si>
  <si>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</si>
  <si>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</si>
  <si>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</si>
  <si>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</si>
  <si>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</si>
  <si>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</si>
  <si>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</si>
  <si>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</si>
  <si>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</si>
  <si>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</si>
  <si>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</si>
  <si>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</si>
  <si>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</si>
  <si>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</si>
  <si>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</si>
  <si>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</si>
  <si>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</si>
  <si>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</si>
  <si>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</si>
  <si>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</si>
  <si>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</si>
  <si>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</si>
  <si>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</si>
  <si>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</si>
  <si>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</si>
  <si>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</si>
  <si>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</si>
  <si>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</si>
  <si>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</si>
  <si>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</si>
  <si>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</si>
  <si>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</si>
  <si>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</si>
  <si>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</si>
  <si>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</si>
  <si>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</si>
  <si>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</si>
  <si>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</si>
  <si>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</si>
  <si>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</si>
  <si>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</si>
  <si>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</si>
  <si>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</si>
  <si>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</si>
  <si>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</si>
  <si>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</si>
  <si>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</si>
  <si>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</si>
  <si>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</si>
  <si>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</si>
  <si>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</si>
  <si>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</si>
  <si>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</si>
  <si>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</si>
  <si>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</si>
  <si>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</si>
  <si>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</si>
  <si>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</si>
  <si>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</si>
  <si>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</si>
  <si>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</si>
  <si>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</si>
  <si>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</si>
  <si>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</si>
  <si>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</si>
  <si>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</si>
  <si>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</si>
  <si>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</si>
  <si>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</si>
  <si>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</si>
  <si>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</si>
  <si>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</si>
  <si>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</si>
  <si>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</si>
  <si>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</si>
  <si>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</si>
  <si>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</si>
  <si>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</si>
  <si>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</si>
  <si>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</si>
  <si>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</si>
  <si>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</si>
  <si>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</si>
  <si>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</si>
  <si>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</si>
  <si>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</si>
  <si>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</si>
  <si>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</si>
  <si>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</si>
  <si>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</si>
  <si>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</si>
  <si>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</si>
  <si>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</si>
  <si>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</si>
  <si>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</si>
  <si>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</si>
  <si>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</si>
  <si>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</si>
  <si>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</si>
  <si>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</si>
  <si>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</si>
  <si>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</si>
  <si>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</si>
  <si>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</si>
  <si>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</si>
  <si>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</si>
  <si>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</si>
  <si>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</si>
  <si>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</si>
  <si>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</si>
  <si>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</si>
  <si>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</si>
  <si>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</si>
  <si>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</si>
  <si>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</si>
  <si>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</si>
  <si>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</si>
  <si>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</si>
  <si>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</si>
  <si>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</si>
  <si>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</si>
  <si>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</si>
  <si>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</si>
  <si>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</si>
  <si>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</si>
  <si>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</si>
  <si>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</si>
  <si>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</si>
  <si>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</si>
  <si>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</si>
  <si>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</si>
  <si>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</si>
  <si>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</si>
  <si>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</si>
  <si>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</si>
  <si>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</si>
  <si>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</si>
  <si>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</si>
  <si>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</si>
  <si>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</si>
  <si>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</si>
  <si>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</si>
  <si>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</si>
  <si>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</si>
  <si>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</si>
  <si>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</si>
  <si>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</si>
  <si>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</si>
  <si>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</si>
  <si>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</si>
  <si>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</si>
  <si>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</si>
  <si>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</si>
  <si>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</si>
  <si>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</si>
  <si>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</si>
  <si>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</si>
  <si>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</si>
  <si>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</si>
  <si>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</si>
  <si>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</si>
  <si>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</si>
  <si>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</si>
  <si>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</si>
  <si>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</si>
  <si>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</si>
  <si>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</si>
  <si>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</si>
  <si>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</si>
  <si>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</si>
  <si>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</si>
  <si>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</si>
  <si>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</si>
  <si>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</si>
  <si>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</si>
  <si>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</si>
  <si>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</si>
  <si>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</si>
  <si>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</si>
  <si>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</si>
  <si>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</si>
  <si>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</si>
  <si>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</si>
  <si>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</si>
  <si>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</si>
  <si>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</si>
  <si>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</si>
  <si>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</si>
  <si>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</si>
  <si>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</si>
  <si>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</si>
  <si>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</si>
  <si>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</si>
  <si>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</si>
  <si>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</si>
  <si>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</si>
  <si>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</si>
  <si>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</si>
  <si>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</si>
  <si>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</si>
  <si>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</si>
  <si>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</si>
  <si>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</si>
  <si>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</si>
  <si>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</si>
  <si>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</si>
  <si>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</si>
  <si>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</si>
  <si>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</si>
  <si>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</si>
  <si>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</si>
  <si>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</si>
  <si>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</si>
  <si>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</si>
  <si>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</si>
  <si>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</si>
  <si>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</si>
  <si>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</si>
  <si>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</si>
  <si>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</si>
  <si>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</si>
  <si>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</si>
  <si>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</si>
  <si>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</si>
  <si>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</si>
  <si>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</si>
  <si>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</si>
  <si>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</si>
  <si>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</si>
  <si>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</si>
  <si>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</si>
  <si>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</si>
  <si>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</si>
  <si>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</si>
  <si>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</si>
  <si>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</si>
  <si>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</si>
  <si>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</si>
  <si>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</si>
  <si>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</si>
  <si>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</si>
  <si>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</si>
  <si>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</si>
  <si>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</si>
  <si>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</si>
  <si>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</si>
  <si>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</si>
  <si>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</si>
  <si>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</si>
  <si>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</si>
  <si>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</si>
  <si>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</si>
  <si>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</si>
  <si>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</si>
  <si>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</si>
  <si>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</si>
  <si>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</si>
  <si>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</si>
  <si>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</si>
  <si>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</si>
  <si>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</si>
  <si>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</si>
  <si>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</si>
  <si>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</si>
  <si>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</si>
  <si>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</si>
  <si>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</si>
  <si>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</si>
  <si>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</si>
  <si>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</si>
  <si>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</si>
  <si>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</si>
  <si>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</si>
  <si>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</si>
  <si>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</si>
  <si>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</si>
  <si>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</si>
  <si>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</si>
  <si>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</si>
  <si>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</si>
  <si>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</si>
  <si>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</si>
  <si>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</si>
  <si>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</si>
  <si>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</si>
  <si>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</si>
  <si>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</si>
  <si>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</si>
  <si>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</si>
  <si>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</si>
  <si>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</si>
  <si>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</si>
  <si>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</si>
  <si>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</si>
  <si>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</si>
  <si>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</si>
  <si>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</si>
  <si>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</si>
  <si>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</si>
  <si>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</si>
  <si>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</si>
  <si>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</si>
  <si>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</si>
  <si>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</si>
  <si>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</si>
  <si>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</si>
  <si>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</si>
  <si>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</si>
  <si>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</si>
  <si>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</si>
  <si>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</si>
  <si>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</si>
  <si>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</si>
  <si>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</si>
  <si>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</si>
  <si>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</si>
  <si>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</si>
  <si>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</si>
  <si>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</si>
  <si>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</si>
  <si>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</si>
  <si>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</si>
  <si>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</si>
  <si>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</si>
  <si>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</si>
  <si>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</si>
  <si>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</si>
  <si>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</si>
  <si>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</si>
  <si>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</si>
  <si>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</si>
  <si>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</si>
  <si>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</si>
  <si>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</si>
  <si>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</si>
  <si>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</si>
  <si>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</si>
  <si>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</si>
  <si>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</si>
  <si>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</si>
  <si>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</si>
  <si>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</si>
  <si>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</si>
  <si>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</si>
  <si>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</si>
  <si>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</si>
  <si>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</si>
  <si>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</si>
  <si>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</si>
  <si>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</si>
  <si>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</si>
  <si>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</si>
  <si>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</si>
  <si>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</si>
  <si>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</si>
  <si>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</si>
  <si>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</si>
  <si>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</si>
  <si>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</si>
  <si>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</si>
  <si>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</si>
  <si>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</si>
  <si>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</si>
  <si>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</si>
  <si>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</si>
  <si>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</si>
  <si>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</si>
  <si>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</si>
  <si>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</si>
  <si>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</si>
  <si>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</si>
  <si>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</si>
  <si>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</si>
  <si>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</si>
  <si>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</si>
  <si>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</si>
  <si>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</si>
  <si>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</si>
  <si>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</si>
  <si>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</si>
  <si>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</si>
  <si>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</si>
  <si>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</si>
  <si>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</si>
  <si>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</si>
  <si>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</si>
  <si>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</si>
  <si>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</si>
  <si>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</si>
  <si>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</si>
  <si>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</si>
  <si>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</si>
  <si>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</si>
  <si>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</si>
  <si>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</si>
  <si>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</si>
  <si>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</si>
  <si>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</si>
  <si>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</si>
  <si>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</si>
  <si>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</si>
  <si>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</si>
  <si>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</si>
  <si>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</si>
  <si>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</si>
  <si>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</si>
  <si>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</si>
  <si>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</si>
  <si>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</si>
  <si>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</si>
  <si>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</si>
  <si>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</si>
  <si>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</si>
  <si>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</si>
  <si>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</si>
  <si>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</si>
  <si>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</si>
  <si>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</si>
  <si>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</si>
  <si>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</si>
  <si>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</si>
  <si>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</si>
  <si>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</si>
  <si>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</si>
  <si>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</si>
  <si>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</si>
  <si>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</si>
  <si>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</si>
  <si>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</si>
  <si>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</si>
  <si>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</si>
  <si>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</si>
  <si>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</si>
  <si>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</si>
  <si>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</si>
  <si>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</si>
  <si>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</si>
  <si>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</si>
  <si>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</si>
  <si>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</si>
  <si>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</si>
  <si>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</si>
  <si>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</si>
  <si>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</si>
  <si>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</si>
  <si>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</si>
  <si>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</si>
  <si>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</si>
  <si>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</si>
  <si>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</si>
  <si>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</si>
  <si>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</si>
  <si>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</si>
  <si>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</si>
  <si>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</si>
  <si>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</si>
  <si>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</si>
  <si>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</si>
  <si>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</si>
  <si>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</si>
  <si>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</si>
  <si>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</si>
  <si>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</si>
  <si>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</si>
  <si>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</si>
  <si>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</si>
  <si>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</si>
  <si>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</si>
  <si>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</si>
  <si>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</si>
  <si>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</si>
  <si>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</si>
  <si>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</si>
  <si>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</si>
  <si>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</si>
  <si>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</si>
  <si>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</si>
  <si>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</si>
  <si>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</si>
  <si>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</si>
  <si>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</si>
  <si>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</si>
  <si>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</si>
  <si>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</si>
  <si>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</si>
  <si>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</si>
  <si>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</si>
  <si>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</si>
  <si>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</si>
  <si>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</si>
  <si>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</si>
  <si>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</si>
  <si>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</si>
  <si>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</si>
  <si>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</si>
  <si>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</si>
  <si>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</si>
  <si>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</si>
  <si>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</si>
  <si>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</si>
  <si>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</si>
  <si>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</si>
  <si>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</si>
  <si>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</si>
  <si>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</si>
  <si>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</si>
  <si>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</si>
  <si>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</si>
  <si>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</si>
  <si>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</si>
  <si>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</si>
  <si>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</si>
  <si>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</si>
  <si>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</si>
  <si>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</si>
  <si>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</si>
  <si>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</si>
  <si>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</si>
  <si>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</si>
  <si>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</si>
  <si>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</si>
  <si>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</si>
  <si>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</si>
  <si>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</si>
  <si>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</si>
  <si>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</si>
  <si>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</si>
  <si>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</si>
  <si>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</si>
  <si>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</si>
  <si>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</si>
  <si>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</si>
  <si>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</si>
  <si>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</si>
  <si>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</si>
  <si>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</si>
  <si>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</si>
  <si>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</si>
  <si>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</si>
  <si>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</si>
  <si>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</si>
  <si>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</si>
  <si>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</si>
  <si>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</si>
  <si>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</si>
  <si>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</si>
  <si>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</si>
  <si>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</si>
  <si>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</si>
  <si>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</si>
  <si>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</si>
  <si>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</si>
  <si>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</si>
  <si>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</si>
  <si>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</si>
  <si>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</si>
  <si>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</si>
  <si>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</si>
  <si>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</si>
  <si>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</si>
  <si>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</si>
  <si>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</si>
  <si>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</si>
  <si>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</si>
  <si>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</si>
  <si>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</si>
  <si>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</si>
  <si>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</si>
  <si>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</si>
  <si>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</si>
  <si>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</si>
  <si>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</si>
  <si>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</si>
  <si>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</si>
  <si>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</si>
  <si>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</si>
  <si>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</si>
  <si>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</si>
  <si>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</si>
  <si>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</si>
  <si>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</si>
  <si>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</si>
  <si>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</si>
  <si>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</si>
  <si>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</si>
  <si>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</si>
  <si>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</si>
  <si>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</si>
  <si>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</si>
  <si>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</si>
  <si>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</si>
  <si>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</si>
  <si>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</si>
  <si>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</si>
  <si>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</si>
  <si>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</si>
  <si>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</si>
  <si>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</si>
  <si>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</si>
  <si>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</si>
  <si>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</si>
  <si>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</si>
  <si>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</si>
  <si>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</si>
  <si>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</si>
  <si>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</si>
  <si>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</si>
  <si>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</si>
  <si>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</si>
  <si>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</si>
  <si>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</si>
  <si>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</si>
  <si>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</si>
  <si>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</si>
  <si>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</si>
  <si>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</si>
  <si>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</si>
  <si>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</si>
  <si>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</si>
  <si>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</si>
  <si>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</si>
  <si>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</si>
  <si>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</si>
  <si>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</si>
  <si>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</si>
  <si>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</si>
  <si>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</si>
  <si>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</si>
  <si>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</si>
  <si>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</si>
  <si>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</si>
  <si>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</si>
  <si>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</si>
  <si>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</si>
  <si>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</si>
  <si>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</si>
  <si>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</si>
  <si>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</si>
  <si>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</si>
  <si>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</si>
  <si>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</si>
  <si>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</si>
  <si>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</si>
  <si>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</si>
  <si>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</si>
  <si>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</si>
  <si>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</si>
  <si>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</si>
  <si>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</si>
  <si>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</si>
  <si>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</si>
  <si>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</si>
  <si>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</si>
  <si>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</si>
  <si>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</si>
  <si>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</si>
  <si>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</si>
  <si>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</si>
  <si>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</si>
  <si>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</si>
  <si>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</si>
  <si>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</si>
  <si>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</si>
  <si>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</si>
  <si>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</si>
  <si>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</si>
  <si>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</si>
  <si>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</si>
  <si>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</si>
  <si>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</si>
  <si>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</si>
  <si>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</si>
  <si>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</si>
  <si>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</si>
  <si>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</si>
  <si>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</si>
  <si>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</si>
  <si>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</si>
  <si>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</si>
  <si>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</si>
  <si>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</si>
  <si>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</si>
  <si>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</si>
  <si>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</si>
  <si>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</si>
  <si>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</si>
  <si>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</si>
  <si>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</si>
  <si>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</si>
  <si>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</si>
  <si>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</si>
  <si>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</si>
  <si>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</si>
  <si>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</si>
  <si>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</si>
  <si>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</si>
  <si>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</si>
  <si>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</si>
  <si>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</si>
  <si>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</si>
  <si>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</si>
  <si>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</si>
  <si>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</si>
  <si>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</si>
  <si>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</si>
  <si>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</si>
  <si>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</si>
  <si>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</si>
  <si>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</si>
  <si>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</si>
  <si>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</si>
  <si>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</si>
  <si>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</si>
  <si>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</si>
  <si>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</si>
  <si>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</si>
  <si>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</si>
  <si>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</si>
  <si>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</si>
  <si>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</si>
  <si>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</si>
  <si>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</si>
  <si>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</si>
  <si>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</si>
  <si>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</si>
  <si>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</si>
  <si>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</si>
  <si>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</si>
  <si>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</si>
  <si>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</si>
  <si>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</si>
  <si>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</si>
  <si>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</si>
  <si>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</si>
  <si>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</si>
  <si>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</si>
  <si>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</si>
  <si>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</si>
  <si>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</si>
  <si>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</si>
  <si>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</si>
  <si>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</si>
  <si>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</si>
  <si>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</si>
  <si>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</si>
  <si>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</si>
  <si>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</si>
  <si>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</si>
  <si>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</si>
  <si>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</si>
  <si>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</si>
  <si>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</si>
  <si>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</si>
  <si>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</si>
  <si>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</si>
  <si>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</si>
  <si>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</si>
  <si>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</si>
  <si>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</si>
  <si>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</si>
  <si>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</si>
  <si>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</si>
  <si>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</si>
  <si>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</si>
  <si>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</si>
  <si>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</si>
  <si>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</si>
  <si>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</si>
  <si>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</si>
  <si>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</si>
  <si>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</si>
  <si>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</si>
  <si>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</si>
  <si>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</si>
  <si>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</si>
  <si>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</si>
  <si>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</si>
  <si>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</si>
  <si>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</si>
  <si>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</si>
  <si>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</si>
  <si>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</si>
  <si>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</si>
  <si>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</si>
  <si>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</si>
  <si>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</si>
  <si>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</si>
  <si>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</si>
  <si>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</si>
  <si>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</si>
  <si>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</si>
  <si>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</si>
  <si>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</si>
  <si>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</si>
  <si>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</si>
  <si>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</si>
  <si>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</si>
  <si>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</si>
  <si>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</si>
  <si>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</si>
  <si>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</si>
  <si>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</si>
  <si>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</si>
  <si>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</si>
  <si>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</si>
  <si>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</si>
  <si>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</si>
  <si>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</si>
  <si>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</si>
  <si>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</si>
  <si>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</si>
  <si>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</si>
  <si>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</si>
  <si>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</si>
  <si>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</si>
  <si>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</si>
  <si>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</si>
  <si>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</si>
  <si>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</si>
  <si>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</si>
  <si>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</si>
  <si>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</si>
  <si>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</si>
  <si>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</si>
  <si>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</si>
  <si>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</si>
  <si>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</si>
  <si>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</si>
  <si>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</si>
  <si>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</si>
  <si>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</si>
  <si>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</si>
  <si>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</si>
  <si>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</si>
  <si>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</si>
  <si>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</si>
  <si>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</si>
  <si>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</si>
  <si>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</si>
  <si>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</si>
  <si>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</si>
  <si>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</si>
  <si>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</si>
  <si>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</si>
  <si>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</si>
  <si>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</si>
  <si>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</si>
  <si>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</si>
  <si>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</si>
  <si>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</si>
  <si>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</si>
  <si>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</si>
  <si>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</si>
  <si>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</si>
  <si>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</si>
  <si>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</si>
  <si>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</si>
  <si>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</si>
  <si>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</si>
  <si>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</si>
  <si>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</si>
  <si>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</si>
  <si>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</si>
  <si>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</si>
  <si>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</si>
  <si>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</si>
  <si>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</si>
  <si>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</si>
  <si>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</si>
  <si>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</si>
  <si>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</si>
  <si>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</si>
  <si>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</si>
  <si>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</si>
  <si>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</si>
  <si>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</si>
  <si>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</si>
  <si>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</si>
  <si>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</si>
  <si>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</si>
  <si>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</si>
  <si>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</si>
  <si>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</si>
  <si>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</si>
  <si>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</si>
  <si>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</si>
  <si>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</si>
  <si>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</si>
  <si>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</si>
  <si>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</si>
  <si>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</si>
  <si>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</si>
  <si>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</si>
  <si>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</si>
  <si>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</si>
  <si>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</si>
  <si>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</si>
  <si>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</si>
  <si>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</si>
  <si>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</si>
  <si>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</si>
  <si>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</si>
  <si>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</si>
  <si>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</si>
  <si>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</si>
  <si>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</si>
  <si>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</si>
  <si>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</si>
  <si>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</si>
  <si>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</si>
  <si>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</si>
  <si>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</si>
  <si>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</si>
  <si>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</si>
  <si>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</si>
  <si>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</si>
  <si>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</si>
  <si>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</si>
  <si>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</si>
  <si>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</si>
  <si>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</si>
  <si>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</si>
  <si>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</si>
  <si>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</si>
  <si>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</si>
  <si>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</si>
  <si>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</si>
  <si>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</si>
  <si>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</si>
  <si>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</si>
  <si>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</si>
  <si>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</si>
  <si>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</si>
  <si>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</si>
  <si>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</si>
  <si>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</si>
  <si>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</si>
  <si>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</si>
  <si>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</si>
  <si>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</si>
  <si>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</si>
  <si>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</si>
  <si>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</si>
  <si>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</si>
  <si>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</si>
  <si>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</si>
  <si>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</si>
  <si>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</si>
  <si>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</si>
  <si>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</si>
  <si>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</si>
  <si>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</si>
  <si>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</si>
  <si>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</si>
  <si>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</si>
  <si>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</si>
  <si>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</si>
  <si>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</si>
  <si>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</si>
  <si>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</si>
  <si>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</si>
  <si>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</si>
  <si>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</si>
  <si>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</si>
  <si>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</si>
  <si>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</si>
  <si>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</si>
  <si>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</si>
  <si>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</si>
  <si>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</si>
  <si>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</si>
  <si>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</si>
  <si>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</si>
  <si>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</si>
  <si>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</si>
  <si>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</si>
  <si>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</si>
  <si>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</si>
  <si>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</si>
  <si>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</si>
  <si>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</si>
  <si>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</si>
  <si>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</si>
  <si>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</si>
  <si>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</si>
  <si>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</si>
  <si>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</si>
  <si>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</si>
  <si>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</si>
  <si>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</si>
  <si>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</si>
  <si>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</si>
  <si>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</si>
  <si>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</si>
  <si>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</si>
  <si>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</si>
  <si>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</si>
  <si>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</si>
  <si>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</si>
  <si>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</si>
  <si>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</si>
  <si>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</si>
  <si>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</si>
  <si>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</si>
  <si>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</si>
  <si>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</si>
  <si>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</si>
  <si>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</si>
  <si>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</si>
  <si>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</si>
  <si>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</si>
  <si>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</si>
  <si>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</si>
  <si>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</si>
  <si>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</si>
  <si>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</si>
  <si>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</si>
  <si>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</si>
  <si>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</si>
  <si>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</si>
  <si>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</si>
  <si>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</si>
  <si>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</si>
  <si>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</si>
  <si>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</si>
  <si>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</si>
  <si>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</si>
  <si>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</si>
  <si>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</si>
  <si>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</si>
  <si>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</si>
  <si>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</si>
  <si>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</si>
  <si>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</si>
  <si>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</si>
  <si>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</si>
  <si>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</si>
  <si>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</si>
  <si>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</si>
  <si>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</si>
  <si>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</si>
  <si>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</si>
  <si>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</si>
  <si>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</si>
  <si>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</si>
  <si>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</si>
  <si>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</si>
  <si>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</si>
  <si>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</si>
  <si>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</si>
  <si>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</si>
  <si>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</si>
  <si>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</si>
  <si>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</si>
  <si>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</si>
  <si>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</si>
  <si>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</si>
  <si>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</si>
  <si>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</si>
  <si>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</si>
  <si>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</si>
  <si>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</si>
  <si>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</si>
  <si>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</si>
  <si>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</si>
  <si>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</si>
  <si>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</si>
  <si>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</si>
  <si>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</si>
  <si>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</si>
  <si>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</si>
  <si>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</si>
  <si>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</si>
  <si>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</si>
  <si>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</si>
  <si>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</si>
  <si>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</si>
  <si>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</si>
  <si>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</si>
  <si>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</si>
  <si>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</si>
  <si>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</si>
  <si>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</si>
  <si>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</si>
  <si>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</si>
  <si>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</si>
  <si>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</si>
  <si>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</si>
  <si>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</si>
  <si>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</si>
  <si>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</si>
  <si>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</si>
  <si>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</si>
  <si>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</si>
  <si>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</si>
  <si>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</si>
  <si>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</si>
  <si>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</si>
  <si>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</si>
  <si>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</si>
  <si>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</si>
  <si>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</si>
  <si>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</si>
  <si>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</si>
  <si>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</si>
  <si>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</si>
  <si>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</si>
  <si>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</si>
  <si>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</si>
  <si>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</si>
  <si>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</si>
  <si>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</si>
  <si>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</si>
  <si>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</si>
  <si>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</si>
  <si>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</si>
  <si>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</si>
  <si>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</si>
  <si>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</si>
  <si>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</si>
  <si>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</si>
  <si>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</si>
  <si>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</si>
  <si>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</si>
  <si>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</si>
  <si>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</si>
  <si>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</si>
  <si>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</si>
  <si>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</si>
  <si>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</si>
  <si>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</si>
  <si>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</si>
  <si>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</si>
  <si>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</si>
  <si>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</si>
  <si>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</si>
  <si>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</si>
  <si>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</si>
  <si>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</si>
  <si>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</si>
  <si>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</si>
  <si>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</si>
  <si>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</si>
  <si>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</si>
  <si>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</si>
  <si>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</si>
  <si>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</si>
  <si>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</si>
  <si>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</si>
  <si>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</si>
  <si>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</si>
  <si>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</si>
  <si>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</si>
  <si>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</si>
  <si>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</si>
  <si>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</si>
  <si>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</si>
  <si>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</si>
  <si>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</si>
  <si>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</si>
  <si>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</si>
  <si>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</si>
  <si>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</si>
  <si>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</si>
  <si>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</si>
  <si>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</si>
  <si>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</si>
  <si>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</si>
  <si>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</si>
  <si>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</si>
  <si>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</si>
  <si>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</si>
  <si>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</si>
  <si>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</si>
  <si>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</si>
  <si>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</si>
  <si>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</si>
  <si>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</si>
  <si>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</si>
  <si>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</si>
  <si>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</si>
  <si>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</si>
  <si>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</si>
  <si>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</si>
  <si>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</si>
  <si>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</si>
  <si>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</si>
  <si>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</si>
  <si>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</si>
  <si>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</si>
  <si>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</si>
  <si>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</si>
  <si>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</si>
  <si>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</si>
  <si>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</si>
  <si>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</si>
  <si>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</si>
  <si>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</si>
  <si>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</si>
  <si>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</si>
  <si>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</si>
  <si>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</si>
  <si>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</si>
  <si>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</si>
  <si>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</si>
  <si>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</si>
  <si>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</si>
  <si>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</si>
  <si>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</si>
  <si>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</si>
  <si>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</si>
  <si>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</si>
  <si>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</si>
  <si>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</si>
  <si>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</si>
  <si>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</si>
  <si>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</si>
  <si>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</si>
  <si>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</si>
  <si>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</si>
  <si>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</si>
  <si>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</si>
  <si>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</si>
  <si>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</si>
  <si>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</si>
  <si>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</si>
  <si>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</si>
  <si>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</si>
  <si>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</si>
  <si>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</si>
  <si>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</si>
  <si>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</si>
  <si>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</si>
  <si>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</si>
  <si>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</si>
  <si>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</si>
  <si>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</si>
  <si>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</si>
  <si>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</si>
  <si>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</si>
  <si>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</si>
  <si>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</si>
  <si>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</si>
  <si>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</si>
  <si>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</si>
  <si>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</si>
  <si>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</si>
  <si>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</si>
  <si>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</si>
  <si>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</si>
  <si>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</si>
  <si>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</si>
  <si>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</si>
  <si>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</si>
  <si>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</si>
  <si>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</si>
  <si>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</si>
  <si>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</si>
  <si>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</si>
  <si>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</si>
  <si>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</si>
  <si>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</si>
  <si>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</si>
  <si>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</si>
  <si>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</si>
  <si>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</si>
  <si>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</si>
  <si>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</si>
  <si>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</si>
  <si>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</si>
  <si>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</si>
  <si>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</si>
  <si>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</si>
  <si>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</si>
  <si>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</si>
  <si>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</si>
  <si>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</si>
  <si>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</si>
  <si>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</si>
  <si>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</si>
  <si>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</si>
  <si>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</si>
  <si>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</si>
  <si>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</si>
  <si>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</si>
  <si>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</si>
  <si>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</si>
  <si>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</si>
  <si>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</si>
  <si>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</si>
  <si>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</si>
  <si>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</si>
  <si>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</si>
  <si>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</si>
  <si>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</si>
  <si>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</si>
  <si>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</si>
  <si>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</si>
  <si>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</si>
  <si>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</si>
  <si>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</si>
  <si>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</si>
  <si>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</si>
  <si>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</si>
  <si>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</si>
  <si>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</si>
  <si>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</si>
  <si>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</si>
  <si>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</si>
  <si>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</si>
  <si>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</si>
  <si>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</si>
  <si>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</si>
  <si>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</si>
  <si>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</si>
  <si>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</si>
  <si>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</si>
  <si>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</si>
  <si>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</si>
  <si>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</si>
  <si>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</si>
  <si>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</si>
  <si>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</si>
  <si>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</si>
  <si>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</si>
  <si>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</si>
  <si>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</si>
  <si>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</si>
  <si>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</si>
  <si>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</si>
  <si>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</si>
  <si>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</si>
  <si>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</si>
  <si>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</si>
  <si>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</si>
  <si>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</si>
  <si>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</si>
  <si>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</si>
  <si>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</si>
  <si>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</si>
  <si>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</si>
  <si>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</si>
  <si>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</si>
  <si>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</si>
  <si>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</si>
  <si>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</si>
  <si>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</si>
  <si>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</si>
  <si>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</si>
  <si>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</si>
  <si>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</si>
  <si>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</si>
  <si>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</si>
  <si>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</si>
  <si>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</si>
  <si>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</si>
  <si>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</si>
  <si>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</si>
  <si>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</si>
  <si>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</si>
  <si>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</si>
  <si>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</si>
  <si>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</si>
  <si>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</si>
  <si>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</si>
  <si>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</si>
  <si>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</si>
  <si>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</si>
  <si>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</si>
  <si>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</si>
  <si>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</si>
  <si>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</si>
  <si>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</si>
  <si>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</si>
  <si>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</si>
  <si>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</si>
  <si>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</si>
  <si>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</si>
  <si>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</si>
  <si>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</si>
  <si>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</si>
  <si>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</si>
  <si>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</si>
  <si>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</si>
  <si>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</si>
  <si>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</si>
  <si>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</si>
  <si>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</si>
  <si>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</si>
  <si>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</si>
  <si>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</si>
  <si>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</si>
  <si>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</si>
  <si>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</si>
  <si>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</si>
  <si>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</si>
  <si>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</si>
  <si>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</si>
  <si>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</si>
  <si>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</si>
  <si>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</si>
  <si>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</si>
  <si>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</si>
  <si>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</si>
  <si>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</si>
  <si>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</si>
  <si>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</si>
  <si>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</si>
  <si>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</si>
  <si>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</si>
  <si>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</si>
  <si>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</si>
  <si>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</si>
  <si>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</si>
  <si>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</si>
  <si>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</si>
  <si>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</si>
  <si>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</si>
  <si>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</si>
  <si>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</si>
  <si>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</si>
  <si>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</si>
  <si>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</si>
  <si>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</si>
  <si>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</si>
  <si>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</si>
  <si>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</si>
  <si>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</si>
  <si>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</si>
  <si>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</si>
  <si>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</si>
  <si>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</si>
  <si>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</si>
  <si>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</si>
  <si>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</si>
  <si>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</si>
  <si>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</si>
  <si>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</si>
  <si>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</si>
  <si>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</si>
  <si>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</si>
  <si>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</si>
  <si>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</si>
  <si>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</si>
  <si>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</si>
  <si>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</si>
  <si>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</si>
  <si>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</si>
  <si>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</si>
  <si>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</si>
  <si>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</si>
  <si>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</si>
  <si>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</si>
  <si>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</si>
  <si>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</si>
  <si>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</si>
  <si>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</si>
  <si>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</si>
  <si>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</si>
  <si>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</si>
  <si>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</si>
  <si>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</si>
  <si>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</si>
  <si>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</si>
  <si>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</si>
  <si>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</si>
  <si>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</si>
  <si>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</si>
  <si>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</si>
  <si>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</si>
  <si>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</si>
  <si>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</si>
  <si>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</si>
  <si>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</si>
  <si>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</si>
  <si>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</si>
  <si>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</si>
  <si>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</si>
  <si>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</si>
  <si>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</si>
  <si>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</si>
  <si>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</si>
  <si>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</si>
  <si>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</si>
  <si>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</si>
  <si>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</si>
  <si>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</si>
  <si>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</si>
  <si>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</si>
  <si>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</si>
  <si>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</si>
  <si>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</si>
  <si>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</si>
  <si>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</si>
  <si>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</si>
  <si>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</si>
  <si>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</si>
  <si>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</si>
  <si>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</si>
  <si>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</si>
  <si>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</si>
  <si>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</si>
  <si>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</si>
  <si>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</si>
  <si>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</si>
  <si>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</si>
  <si>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</si>
  <si>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</si>
  <si>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</si>
  <si>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</si>
  <si>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</si>
  <si>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</si>
  <si>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</si>
  <si>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</si>
  <si>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</si>
  <si>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</si>
  <si>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</si>
  <si>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</si>
  <si>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</si>
  <si>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</si>
  <si>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</si>
  <si>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</si>
  <si>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</si>
  <si>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</si>
  <si>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</si>
  <si>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</si>
  <si>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</si>
  <si>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</si>
  <si>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</si>
  <si>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</si>
  <si>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</si>
  <si>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</si>
  <si>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</si>
  <si>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</si>
  <si>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</si>
  <si>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</si>
  <si>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</si>
  <si>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</si>
  <si>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</si>
  <si>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</si>
  <si>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</si>
  <si>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</si>
  <si>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</si>
  <si>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</si>
  <si>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</si>
  <si>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</si>
  <si>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</si>
  <si>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</si>
  <si>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</si>
  <si>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</si>
  <si>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</si>
  <si>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</si>
  <si>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</si>
  <si>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</si>
  <si>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</si>
  <si>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</si>
  <si>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</si>
  <si>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</si>
  <si>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</si>
  <si>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</si>
  <si>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</si>
  <si>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</si>
  <si>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</si>
  <si>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</si>
  <si>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</si>
  <si>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</si>
  <si>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</si>
  <si>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</si>
  <si>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</si>
  <si>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</si>
  <si>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</si>
  <si>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</si>
  <si>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</si>
  <si>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</si>
  <si>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</si>
  <si>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</si>
  <si>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</si>
  <si>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</si>
  <si>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</si>
  <si>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</si>
  <si>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</si>
  <si>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</si>
  <si>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</si>
  <si>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</si>
  <si>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</si>
  <si>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</si>
  <si>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</si>
  <si>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</si>
  <si>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</si>
  <si>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</si>
  <si>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</si>
  <si>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</si>
  <si>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</si>
  <si>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</si>
  <si>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</si>
  <si>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</si>
  <si>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</si>
  <si>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</si>
  <si>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</si>
  <si>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</si>
  <si>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</si>
  <si>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</si>
  <si>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</si>
  <si>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</si>
  <si>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</si>
  <si>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</si>
  <si>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</si>
  <si>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</si>
  <si>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</si>
  <si>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</si>
  <si>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</si>
  <si>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</si>
  <si>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</si>
  <si>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</si>
  <si>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</si>
  <si>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</si>
  <si>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</si>
  <si>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</si>
  <si>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</si>
  <si>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</si>
  <si>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</si>
  <si>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</si>
  <si>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</si>
  <si>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</si>
  <si>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</si>
  <si>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</si>
  <si>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</si>
  <si>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</si>
  <si>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</si>
  <si>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</si>
  <si>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</si>
  <si>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</si>
  <si>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</si>
  <si>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</si>
  <si>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</si>
  <si>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</si>
  <si>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</si>
  <si>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</si>
  <si>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</si>
  <si>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</si>
  <si>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</si>
  <si>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</si>
  <si>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</si>
  <si>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</si>
  <si>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</si>
  <si>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</si>
  <si>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</si>
  <si>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</si>
  <si>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</si>
  <si>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</si>
  <si>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</si>
  <si>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</si>
  <si>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</si>
  <si>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</si>
  <si>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</si>
  <si>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</si>
  <si>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</si>
  <si>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</si>
  <si>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</si>
  <si>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</si>
  <si>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</si>
  <si>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</si>
  <si>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</si>
  <si>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</si>
  <si>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</si>
  <si>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</si>
  <si>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</si>
  <si>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</si>
  <si>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</si>
  <si>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</si>
  <si>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</si>
  <si>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</si>
  <si>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</si>
  <si>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</si>
  <si>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</si>
  <si>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</si>
  <si>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</si>
  <si>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</si>
  <si>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</si>
  <si>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</si>
  <si>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</si>
  <si>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</si>
  <si>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</si>
  <si>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</si>
  <si>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</si>
  <si>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</si>
  <si>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</si>
  <si>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</si>
  <si>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</si>
  <si>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</si>
  <si>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</si>
  <si>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</si>
  <si>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</si>
  <si>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</si>
  <si>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</si>
  <si>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</si>
  <si>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</si>
  <si>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</si>
  <si>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</si>
  <si>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</si>
  <si>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</si>
  <si>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</si>
  <si>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</si>
  <si>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</si>
  <si>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</si>
  <si>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</si>
  <si>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</si>
  <si>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</si>
  <si>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</si>
  <si>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</si>
  <si>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</si>
  <si>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</si>
  <si>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</si>
  <si>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</si>
  <si>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</si>
  <si>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</si>
  <si>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</si>
  <si>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</si>
  <si>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</si>
  <si>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</si>
  <si>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</si>
  <si>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</si>
  <si>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</si>
  <si>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</si>
  <si>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</si>
  <si>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</si>
  <si>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</si>
  <si>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</si>
  <si>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</si>
  <si>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</si>
  <si>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</si>
  <si>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</si>
  <si>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</si>
  <si>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</si>
  <si>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</si>
  <si>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</si>
  <si>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</si>
  <si>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</si>
  <si>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</si>
  <si>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</si>
  <si>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</si>
  <si>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</si>
  <si>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</si>
  <si>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</si>
  <si>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</si>
  <si>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</si>
  <si>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</si>
  <si>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</si>
  <si>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</si>
  <si>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</si>
  <si>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</si>
  <si>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</si>
  <si>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</si>
  <si>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</si>
  <si>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</si>
  <si>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</si>
  <si>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</si>
  <si>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</si>
  <si>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</si>
  <si>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</si>
  <si>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</si>
  <si>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</si>
  <si>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</si>
  <si>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</si>
  <si>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</si>
  <si>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</si>
  <si>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</si>
  <si>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</si>
  <si>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</si>
  <si>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</si>
  <si>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</si>
  <si>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</si>
  <si>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</si>
  <si>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</si>
  <si>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</si>
  <si>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</si>
  <si>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</si>
  <si>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</si>
  <si>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</si>
  <si>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</si>
  <si>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</si>
  <si>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</si>
  <si>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</si>
  <si>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</si>
  <si>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</si>
  <si>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</si>
  <si>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</si>
  <si>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</si>
  <si>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</si>
  <si>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</si>
  <si>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</si>
  <si>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</si>
  <si>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</si>
  <si>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</si>
  <si>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</si>
  <si>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</si>
  <si>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</si>
  <si>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</si>
  <si>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</si>
  <si>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</si>
  <si>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</si>
  <si>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</si>
  <si>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</si>
  <si>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</si>
  <si>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</si>
  <si>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</si>
  <si>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</si>
  <si>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</si>
  <si>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</si>
  <si>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</si>
  <si>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</si>
  <si>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</si>
  <si>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</si>
  <si>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</si>
  <si>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</si>
  <si>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</si>
  <si>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</si>
  <si>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</si>
  <si>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</si>
  <si>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</si>
  <si>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</si>
  <si>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</si>
  <si>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</si>
  <si>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</si>
  <si>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</si>
  <si>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</si>
  <si>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</si>
  <si>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</si>
  <si>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</si>
  <si>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</si>
  <si>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</si>
  <si>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</si>
  <si>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</si>
  <si>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</si>
  <si>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</si>
  <si>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</si>
  <si>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</si>
  <si>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</si>
  <si>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</si>
  <si>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</si>
  <si>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</si>
  <si>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</si>
  <si>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</si>
  <si>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</si>
  <si>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</si>
  <si>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</si>
  <si>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</si>
  <si>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</si>
  <si>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</si>
  <si>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</si>
  <si>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</si>
  <si>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</si>
  <si>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</si>
  <si>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</si>
  <si>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</si>
  <si>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</si>
  <si>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</si>
  <si>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</si>
  <si>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</si>
  <si>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</si>
  <si>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</si>
  <si>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</si>
  <si>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</si>
  <si>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</si>
  <si>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</si>
  <si>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</si>
  <si>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</si>
  <si>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</si>
  <si>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</si>
  <si>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</si>
  <si>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</si>
  <si>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</si>
  <si>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</si>
  <si>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</si>
  <si>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</si>
  <si>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</si>
  <si>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</si>
  <si>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</si>
  <si>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</si>
  <si>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</si>
  <si>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</si>
  <si>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</si>
  <si>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</si>
  <si>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</si>
  <si>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</si>
  <si>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</si>
  <si>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</si>
  <si>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</si>
  <si>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</si>
  <si>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</si>
  <si>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</si>
  <si>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</si>
  <si>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</si>
  <si>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</si>
  <si>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</si>
  <si>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</si>
  <si>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</si>
  <si>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</si>
  <si>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</si>
  <si>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</si>
  <si>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</si>
  <si>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</si>
  <si>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</si>
  <si>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</si>
  <si>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</si>
  <si>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</si>
  <si>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</si>
  <si>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</si>
  <si>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</si>
  <si>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</si>
  <si>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</si>
  <si>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</si>
  <si>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</si>
  <si>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</si>
  <si>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</si>
  <si>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</si>
  <si>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</si>
  <si>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</si>
  <si>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</si>
  <si>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</si>
  <si>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</si>
  <si>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</si>
  <si>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</si>
  <si>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</si>
  <si>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</si>
  <si>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</si>
  <si>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</si>
  <si>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</si>
  <si>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</si>
  <si>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</si>
  <si>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</si>
  <si>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</si>
  <si>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</si>
  <si>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</si>
  <si>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</si>
  <si>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</si>
  <si>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</si>
  <si>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</si>
  <si>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</si>
  <si>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</si>
  <si>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</si>
  <si>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</si>
  <si>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</si>
  <si>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</si>
  <si>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</si>
  <si>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</si>
  <si>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</si>
  <si>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</si>
  <si>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</si>
  <si>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</si>
  <si>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</si>
  <si>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</si>
  <si>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</si>
  <si>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</si>
  <si>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</si>
  <si>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</si>
  <si>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</si>
  <si>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</si>
  <si>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</si>
  <si>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</si>
  <si>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</si>
  <si>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</si>
  <si>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</si>
  <si>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</si>
  <si>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</si>
  <si>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</si>
  <si>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</si>
  <si>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</si>
  <si>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</si>
  <si>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</si>
  <si>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</si>
  <si>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</si>
  <si>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</si>
  <si>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</si>
  <si>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</si>
  <si>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</si>
  <si>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</si>
  <si>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</si>
  <si>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</si>
  <si>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</si>
  <si>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</si>
  <si>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</si>
  <si>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</si>
  <si>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</si>
  <si>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</si>
  <si>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</si>
  <si>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</si>
  <si>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</si>
  <si>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</si>
  <si>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</si>
  <si>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</si>
  <si>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</si>
  <si>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</si>
  <si>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</si>
  <si>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</si>
  <si>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</si>
  <si>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</si>
  <si>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</si>
  <si>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</si>
  <si>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</si>
  <si>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</si>
  <si>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</si>
  <si>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</si>
  <si>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</si>
  <si>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</si>
  <si>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</si>
  <si>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</si>
  <si>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</si>
  <si>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</si>
  <si>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</si>
  <si>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</si>
  <si>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</si>
  <si>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</si>
  <si>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</si>
  <si>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</si>
  <si>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</si>
  <si>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</si>
  <si>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</si>
  <si>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</si>
  <si>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</si>
  <si>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</si>
  <si>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</si>
  <si>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</si>
  <si>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</si>
  <si>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</si>
  <si>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</si>
  <si>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</si>
  <si>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</si>
  <si>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</si>
  <si>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</si>
  <si>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</si>
  <si>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</si>
  <si>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</si>
  <si>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</si>
  <si>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</si>
  <si>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</si>
  <si>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</si>
  <si>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</si>
  <si>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</si>
  <si>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</si>
  <si>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</si>
  <si>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</si>
  <si>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</si>
  <si>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</si>
  <si>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</si>
  <si>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</si>
  <si>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</si>
  <si>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</si>
  <si>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</si>
  <si>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</si>
  <si>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</si>
  <si>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</si>
  <si>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</si>
  <si>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</si>
  <si>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</si>
  <si>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</si>
  <si>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</si>
  <si>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</si>
  <si>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</si>
  <si>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</si>
  <si>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</si>
  <si>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</si>
  <si>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</si>
  <si>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</si>
  <si>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</si>
  <si>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</si>
  <si>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</si>
  <si>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</si>
  <si>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</si>
  <si>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</si>
  <si>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</si>
  <si>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</si>
  <si>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</si>
  <si>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</si>
  <si>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</si>
  <si>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</si>
  <si>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</si>
  <si>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</si>
  <si>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</si>
  <si>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</si>
  <si>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</si>
  <si>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</si>
  <si>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</si>
  <si>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</si>
  <si>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</si>
  <si>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</si>
  <si>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</si>
  <si>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</si>
  <si>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</si>
  <si>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</si>
  <si>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</si>
  <si>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</si>
  <si>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</si>
  <si>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</si>
  <si>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</si>
  <si>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</si>
  <si>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</si>
  <si>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</si>
  <si>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</si>
  <si>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</si>
  <si>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</si>
  <si>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</si>
  <si>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</si>
  <si>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</si>
  <si>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</si>
  <si>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</si>
  <si>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</si>
  <si>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</si>
  <si>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</si>
  <si>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</si>
  <si>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</si>
  <si>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</si>
  <si>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</si>
  <si>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</si>
  <si>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</si>
  <si>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</si>
  <si>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</si>
  <si>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</si>
  <si>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</si>
  <si>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</si>
  <si>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</si>
  <si>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</si>
  <si>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</si>
  <si>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</si>
  <si>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</si>
  <si>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</si>
  <si>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</si>
  <si>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</si>
  <si>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</si>
  <si>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</si>
  <si>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</si>
  <si>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</si>
  <si>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</si>
  <si>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</si>
  <si>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</si>
  <si>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</si>
  <si>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</si>
  <si>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</si>
  <si>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</si>
  <si>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</si>
  <si>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</si>
  <si>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</si>
  <si>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</si>
  <si>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</si>
  <si>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</si>
  <si>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</si>
  <si>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</si>
  <si>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</si>
  <si>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</si>
  <si>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</si>
  <si>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</si>
  <si>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</si>
  <si>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</si>
  <si>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</si>
  <si>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</si>
  <si>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</si>
  <si>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</si>
  <si>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</si>
  <si>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</si>
  <si>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</si>
  <si>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</si>
  <si>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</si>
  <si>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</si>
  <si>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</si>
  <si>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</si>
  <si>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</si>
  <si>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</si>
  <si>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</si>
  <si>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</si>
  <si>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</si>
  <si>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</si>
  <si>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</si>
  <si>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</si>
  <si>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</si>
  <si>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</si>
  <si>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</si>
  <si>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</si>
  <si>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</si>
  <si>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</si>
  <si>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</si>
  <si>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</si>
  <si>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</si>
  <si>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</si>
  <si>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</si>
  <si>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</si>
  <si>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</si>
  <si>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</si>
  <si>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</si>
  <si>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</si>
  <si>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</si>
  <si>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</si>
  <si>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</si>
  <si>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</si>
  <si>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</si>
  <si>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</si>
  <si>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</si>
  <si>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</si>
  <si>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</si>
  <si>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</si>
  <si>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</si>
  <si>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</si>
  <si>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</si>
  <si>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</si>
  <si>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</si>
  <si>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</si>
  <si>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</si>
  <si>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</si>
  <si>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</si>
  <si>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</si>
  <si>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</si>
  <si>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</si>
  <si>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</si>
  <si>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</si>
  <si>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</si>
  <si>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</si>
  <si>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</si>
  <si>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</si>
  <si>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</si>
  <si>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</si>
  <si>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</si>
  <si>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</si>
  <si>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</si>
  <si>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</si>
  <si>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</si>
  <si>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</si>
  <si>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</si>
  <si>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</si>
  <si>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</si>
  <si>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</si>
  <si>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</si>
  <si>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</si>
  <si>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</si>
  <si>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</si>
  <si>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</si>
  <si>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</si>
  <si>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</si>
  <si>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</si>
  <si>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</si>
  <si>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</si>
  <si>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</si>
  <si>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</si>
  <si>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</si>
  <si>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</si>
  <si>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</si>
  <si>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</si>
  <si>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</si>
  <si>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</si>
  <si>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</si>
  <si>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</si>
  <si>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</si>
  <si>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</si>
  <si>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</si>
  <si>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</si>
  <si>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</si>
  <si>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</si>
  <si>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</si>
  <si>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</si>
  <si>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</si>
  <si>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</si>
  <si>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</si>
  <si>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</si>
  <si>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</si>
  <si>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</si>
  <si>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</si>
  <si>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</si>
  <si>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</si>
  <si>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</si>
  <si>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</si>
  <si>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</si>
  <si>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</si>
  <si>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</si>
  <si>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</si>
  <si>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</si>
  <si>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</si>
  <si>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</si>
  <si>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</si>
  <si>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</si>
  <si>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</si>
  <si>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</si>
  <si>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</si>
  <si>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</si>
  <si>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</si>
  <si>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</si>
  <si>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</si>
  <si>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</si>
  <si>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</si>
  <si>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</si>
  <si>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</si>
  <si>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</si>
  <si>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</si>
  <si>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</si>
  <si>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</si>
  <si>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</si>
  <si>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</si>
  <si>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</si>
  <si>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</si>
  <si>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</si>
  <si>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</si>
  <si>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</si>
  <si>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</si>
  <si>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</si>
  <si>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</si>
  <si>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</si>
  <si>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</si>
  <si>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</si>
  <si>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</si>
  <si>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</si>
  <si>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</si>
  <si>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</si>
  <si>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</si>
  <si>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</si>
  <si>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</si>
  <si>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</si>
  <si>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</si>
  <si>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</si>
  <si>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</si>
  <si>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</si>
  <si>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</si>
  <si>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</si>
  <si>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</si>
  <si>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</si>
  <si>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</si>
  <si>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</si>
  <si>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</si>
  <si>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</si>
  <si>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</si>
  <si>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</si>
  <si>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</si>
  <si>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</si>
  <si>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</si>
  <si>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</si>
  <si>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</si>
  <si>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</si>
  <si>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</si>
  <si>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</si>
  <si>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</si>
  <si>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</si>
  <si>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</si>
  <si>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</si>
  <si>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</si>
  <si>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</si>
  <si>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</si>
  <si>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</si>
  <si>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</si>
  <si>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</si>
  <si>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</si>
  <si>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</si>
  <si>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</si>
  <si>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</si>
  <si>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</si>
  <si>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</si>
  <si>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</si>
  <si>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</si>
  <si>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</si>
  <si>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</si>
  <si>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</si>
  <si>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</si>
  <si>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</si>
  <si>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</si>
  <si>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</si>
  <si>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</si>
  <si>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</si>
  <si>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</si>
  <si>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</si>
  <si>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</si>
  <si>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</si>
  <si>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</si>
  <si>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</si>
  <si>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</si>
  <si>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</si>
  <si>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</si>
  <si>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</si>
  <si>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</si>
  <si>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</si>
  <si>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</si>
  <si>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</si>
  <si>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</si>
  <si>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</si>
  <si>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</si>
  <si>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</si>
  <si>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</si>
  <si>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</si>
  <si>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</si>
  <si>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</si>
  <si>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</si>
  <si>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</si>
  <si>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</si>
  <si>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</si>
  <si>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</si>
  <si>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</si>
  <si>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</si>
  <si>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</si>
  <si>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</si>
  <si>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</si>
  <si>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</si>
  <si>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</si>
  <si>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</si>
  <si>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</si>
  <si>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</si>
  <si>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</si>
  <si>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</si>
  <si>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</si>
  <si>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</si>
  <si>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</si>
  <si>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</si>
  <si>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</si>
  <si>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</si>
  <si>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</si>
  <si>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</si>
  <si>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</si>
  <si>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</si>
  <si>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</si>
  <si>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</si>
  <si>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</si>
  <si>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</si>
  <si>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</si>
  <si>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</si>
  <si>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</si>
  <si>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</si>
  <si>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</si>
  <si>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</si>
  <si>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</si>
  <si>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</si>
  <si>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</si>
  <si>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</si>
  <si>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</si>
  <si>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</si>
  <si>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</si>
  <si>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</si>
  <si>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</si>
  <si>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</si>
  <si>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</si>
  <si>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</si>
  <si>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</si>
  <si>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</si>
  <si>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</si>
  <si>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</si>
  <si>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</si>
  <si>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</si>
  <si>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</si>
  <si>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</si>
  <si>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</si>
  <si>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</si>
  <si>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</si>
  <si>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</si>
  <si>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</si>
  <si>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</si>
  <si>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</si>
  <si>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</si>
  <si>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</si>
  <si>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</si>
  <si>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</si>
  <si>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</si>
  <si>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</si>
  <si>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</si>
  <si>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</si>
  <si>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</si>
  <si>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</si>
  <si>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</si>
  <si>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</si>
  <si>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</si>
  <si>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</si>
  <si>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</si>
  <si>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</si>
  <si>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</si>
  <si>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</si>
  <si>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</si>
  <si>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</si>
  <si>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</si>
  <si>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</si>
  <si>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</si>
  <si>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</si>
  <si>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</si>
  <si>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</si>
  <si>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</si>
  <si>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</si>
  <si>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</si>
  <si>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</si>
  <si>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</si>
  <si>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</si>
  <si>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</si>
  <si>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</si>
  <si>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</si>
  <si>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</si>
  <si>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</si>
  <si>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</si>
  <si>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</si>
  <si>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</si>
  <si>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</si>
  <si>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</si>
  <si>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</si>
  <si>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</si>
  <si>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</si>
  <si>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</si>
  <si>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</si>
  <si>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</si>
  <si>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</si>
  <si>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</si>
  <si>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</si>
  <si>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</si>
  <si>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</si>
  <si>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</si>
  <si>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</si>
  <si>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</si>
  <si>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</si>
  <si>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</si>
  <si>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</si>
  <si>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</si>
  <si>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</si>
  <si>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</si>
  <si>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</si>
  <si>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</si>
  <si>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</si>
  <si>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</si>
  <si>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</si>
  <si>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</si>
  <si>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</si>
  <si>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</si>
  <si>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</si>
  <si>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</si>
  <si>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</si>
  <si>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</si>
  <si>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</si>
  <si>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</si>
  <si>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</si>
  <si>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</si>
  <si>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</si>
  <si>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</si>
  <si>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</si>
  <si>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</si>
  <si>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</si>
  <si>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</si>
  <si>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</si>
  <si>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</si>
  <si>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</si>
  <si>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</si>
  <si>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</si>
  <si>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</si>
  <si>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</si>
  <si>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</si>
  <si>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</si>
  <si>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</si>
  <si>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</si>
  <si>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</si>
  <si>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</si>
  <si>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</si>
  <si>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</si>
  <si>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</si>
  <si>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</si>
  <si>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</si>
  <si>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</si>
  <si>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</si>
  <si>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</si>
  <si>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</si>
  <si>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</si>
  <si>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</si>
  <si>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</si>
  <si>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</si>
  <si>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</si>
  <si>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</si>
  <si>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</si>
  <si>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</si>
  <si>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</si>
  <si>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</si>
  <si>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</si>
  <si>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</si>
  <si>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</si>
  <si>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</si>
  <si>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</si>
  <si>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</si>
  <si>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</si>
  <si>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</si>
  <si>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</si>
  <si>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</si>
  <si>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</si>
  <si>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</si>
  <si>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</si>
  <si>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</si>
  <si>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</si>
  <si>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</si>
  <si>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</si>
  <si>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</si>
  <si>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</si>
  <si>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</si>
  <si>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</si>
  <si>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</si>
  <si>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</si>
  <si>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</si>
  <si>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</si>
  <si>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</si>
  <si>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</si>
  <si>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</si>
  <si>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</si>
  <si>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</si>
  <si>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</si>
  <si>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</si>
  <si>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</si>
  <si>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</si>
  <si>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</si>
  <si>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</si>
  <si>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</si>
  <si>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</si>
  <si>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</si>
  <si>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</si>
  <si>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</si>
  <si>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</si>
  <si>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</si>
  <si>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</si>
  <si>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</si>
  <si>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</si>
  <si>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</si>
  <si>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</si>
  <si>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</si>
  <si>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</si>
  <si>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</si>
  <si>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</si>
  <si>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</si>
  <si>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</si>
  <si>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</si>
  <si>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</si>
  <si>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</si>
  <si>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</si>
  <si>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</si>
  <si>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</si>
  <si>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</si>
  <si>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</si>
  <si>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</si>
  <si>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</si>
  <si>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</si>
  <si>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</si>
  <si>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</si>
  <si>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</si>
  <si>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</si>
  <si>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</si>
  <si>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</si>
  <si>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</si>
  <si>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</si>
  <si>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</si>
  <si>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</si>
  <si>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</si>
  <si>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</si>
  <si>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</si>
  <si>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</si>
  <si>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</si>
  <si>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</si>
  <si>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</si>
  <si>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</si>
  <si>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</si>
  <si>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</si>
  <si>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</si>
  <si>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</si>
  <si>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</si>
  <si>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</si>
  <si>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</si>
  <si>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</si>
  <si>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</si>
  <si>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</si>
  <si>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</si>
  <si>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</si>
  <si>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</si>
  <si>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</si>
  <si>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</si>
  <si>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</si>
  <si>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</si>
  <si>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</si>
  <si>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</si>
  <si>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</si>
  <si>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</si>
  <si>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</si>
  <si>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</si>
  <si>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</si>
  <si>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</si>
  <si>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</si>
  <si>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</si>
  <si>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</si>
  <si>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</si>
  <si>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</si>
  <si>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</si>
  <si>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</si>
  <si>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</si>
  <si>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</si>
  <si>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</si>
  <si>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</si>
  <si>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</si>
  <si>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</si>
  <si>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</si>
  <si>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</si>
  <si>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</si>
  <si>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</si>
  <si>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</si>
  <si>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</si>
  <si>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</si>
  <si>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</si>
  <si>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</si>
  <si>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</si>
  <si>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</si>
  <si>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</si>
  <si>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</si>
  <si>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</si>
  <si>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</si>
  <si>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</si>
  <si>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</si>
  <si>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</si>
  <si>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</si>
  <si>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</si>
  <si>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</si>
  <si>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</si>
  <si>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</si>
  <si>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</si>
  <si>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</si>
  <si>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</si>
  <si>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</si>
  <si>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</si>
  <si>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</si>
  <si>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</si>
  <si>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</si>
  <si>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</si>
  <si>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</si>
  <si>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</si>
  <si>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</si>
  <si>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</si>
  <si>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</si>
  <si>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</si>
  <si>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</si>
  <si>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</si>
  <si>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</si>
  <si>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</si>
  <si>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</si>
  <si>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</si>
  <si>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</si>
  <si>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</si>
  <si>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</si>
  <si>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</si>
  <si>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</si>
  <si>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</si>
  <si>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</si>
  <si>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</si>
  <si>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</si>
  <si>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</si>
  <si>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</si>
  <si>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</si>
  <si>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</si>
  <si>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</si>
  <si>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</si>
  <si>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</si>
  <si>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</si>
  <si>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</si>
  <si>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</si>
  <si>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</si>
  <si>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</si>
  <si>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</si>
  <si>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</si>
  <si>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</si>
  <si>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</si>
  <si>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</si>
  <si>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</si>
  <si>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</si>
  <si>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</si>
  <si>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</si>
  <si>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</si>
  <si>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</si>
  <si>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</si>
  <si>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</si>
  <si>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</si>
  <si>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</si>
  <si>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</si>
  <si>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</si>
  <si>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</si>
  <si>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</si>
  <si>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</si>
  <si>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</si>
  <si>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</si>
  <si>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</si>
  <si>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</si>
  <si>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</si>
  <si>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</si>
  <si>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</si>
  <si>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</si>
  <si>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</si>
  <si>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</si>
  <si>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</si>
  <si>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</si>
  <si>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</si>
  <si>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</si>
  <si>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</si>
  <si>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</si>
  <si>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</si>
  <si>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</si>
  <si>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</si>
  <si>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</si>
  <si>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</si>
  <si>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</si>
  <si>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</si>
  <si>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</si>
  <si>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</si>
  <si>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</si>
  <si>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</si>
  <si>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</si>
  <si>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</si>
  <si>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</si>
  <si>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</si>
  <si>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</si>
  <si>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</si>
  <si>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</si>
  <si>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</si>
  <si>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</si>
  <si>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</si>
  <si>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</si>
  <si>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</si>
  <si>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</si>
  <si>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</si>
  <si>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</si>
  <si>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</si>
  <si>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</si>
  <si>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</si>
  <si>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</si>
  <si>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</si>
  <si>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</si>
  <si>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</si>
  <si>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</si>
  <si>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</si>
  <si>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</si>
  <si>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</si>
  <si>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</si>
  <si>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</si>
  <si>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</si>
  <si>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</si>
  <si>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</si>
  <si>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</si>
  <si>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</si>
  <si>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</si>
  <si>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</si>
  <si>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</si>
  <si>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</si>
  <si>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</si>
  <si>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</si>
  <si>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</si>
  <si>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</si>
  <si>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</si>
  <si>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</si>
  <si>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</si>
  <si>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</si>
  <si>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</si>
  <si>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</si>
  <si>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</si>
  <si>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</si>
  <si>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</si>
  <si>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</si>
  <si>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</si>
  <si>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</si>
  <si>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</si>
  <si>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</si>
  <si>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</si>
  <si>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</si>
  <si>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</si>
  <si>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</si>
  <si>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</si>
  <si>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</si>
  <si>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</si>
  <si>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</si>
  <si>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</si>
  <si>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</si>
  <si>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</si>
  <si>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</si>
  <si>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</si>
  <si>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</si>
  <si>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</si>
  <si>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</si>
  <si>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</si>
  <si>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</si>
  <si>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</si>
  <si>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</si>
  <si>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</si>
  <si>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</si>
  <si>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</si>
  <si>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</si>
  <si>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</si>
  <si>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</si>
  <si>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</si>
  <si>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</si>
  <si>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</si>
  <si>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</si>
  <si>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</si>
  <si>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</si>
  <si>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</si>
  <si>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</si>
  <si>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</si>
  <si>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</si>
  <si>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</si>
  <si>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</si>
  <si>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</si>
  <si>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</si>
  <si>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</si>
  <si>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</si>
  <si>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</si>
  <si>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</si>
  <si>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</si>
  <si>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</si>
  <si>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</si>
  <si>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</si>
  <si>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</si>
  <si>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</si>
  <si>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</si>
  <si>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</si>
  <si>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</si>
  <si>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</si>
  <si>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</si>
  <si>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</si>
  <si>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</si>
  <si>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</si>
  <si>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</si>
  <si>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</si>
  <si>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</si>
  <si>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</si>
  <si>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</si>
  <si>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</si>
  <si>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</si>
  <si>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</si>
  <si>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</si>
  <si>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</si>
  <si>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</si>
  <si>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</si>
  <si>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</si>
  <si>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</si>
  <si>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</si>
  <si>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</si>
  <si>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</si>
  <si>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</si>
  <si>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</si>
  <si>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</si>
  <si>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</si>
  <si>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</si>
  <si>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</si>
  <si>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</si>
  <si>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</si>
  <si>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</si>
  <si>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</si>
  <si>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</si>
  <si>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</si>
  <si>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</si>
  <si>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</si>
  <si>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</si>
  <si>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</si>
  <si>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</si>
  <si>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</si>
  <si>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</si>
  <si>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</si>
  <si>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</si>
  <si>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</si>
  <si>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</si>
  <si>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</si>
  <si>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</si>
  <si>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</si>
  <si>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</si>
  <si>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</si>
  <si>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</si>
  <si>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</si>
  <si>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</si>
  <si>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</si>
  <si>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</si>
  <si>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</si>
  <si>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</si>
  <si>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</si>
  <si>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</si>
  <si>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</si>
  <si>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</si>
  <si>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</si>
  <si>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</si>
  <si>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</si>
  <si>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</si>
  <si>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</si>
  <si>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</si>
  <si>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</si>
  <si>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</si>
  <si>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</si>
  <si>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</si>
  <si>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</si>
  <si>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</si>
  <si>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</si>
  <si>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</si>
  <si>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</si>
  <si>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</si>
  <si>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</si>
  <si>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</si>
  <si>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</si>
  <si>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</si>
  <si>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</si>
  <si>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</si>
  <si>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</si>
  <si>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</si>
  <si>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</si>
  <si>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</si>
  <si>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</si>
  <si>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</si>
  <si>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</si>
  <si>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</si>
  <si>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</si>
  <si>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</si>
  <si>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</si>
  <si>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</si>
  <si>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</si>
  <si>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</si>
  <si>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</si>
  <si>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</si>
  <si>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</si>
  <si>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</si>
  <si>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</si>
  <si>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</si>
  <si>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</si>
  <si>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</si>
  <si>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</si>
  <si>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</si>
  <si>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</si>
  <si>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</si>
  <si>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</si>
  <si>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</si>
  <si>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</si>
  <si>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</si>
  <si>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</si>
  <si>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</si>
  <si>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</si>
  <si>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</si>
  <si>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</si>
  <si>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</si>
  <si>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</si>
  <si>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</si>
  <si>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</si>
  <si>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</si>
  <si>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</si>
  <si>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</si>
  <si>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</si>
  <si>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</si>
  <si>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</si>
  <si>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</si>
  <si>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</si>
  <si>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</si>
  <si>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</si>
  <si>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</si>
  <si>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</si>
  <si>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</si>
  <si>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</si>
  <si>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</si>
  <si>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</si>
  <si>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</si>
  <si>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</si>
  <si>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</si>
  <si>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</si>
  <si>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</si>
  <si>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</si>
  <si>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</si>
  <si>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</si>
  <si>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</si>
  <si>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</si>
  <si>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</si>
  <si>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</si>
  <si>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</si>
  <si>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</si>
  <si>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</si>
  <si>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</si>
  <si>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</si>
  <si>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</si>
  <si>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</si>
  <si>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</si>
  <si>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</si>
  <si>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</si>
  <si>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</si>
  <si>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</si>
  <si>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</si>
  <si>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</si>
  <si>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</si>
  <si>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</si>
  <si>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</si>
  <si>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</si>
  <si>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</si>
  <si>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</si>
  <si>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</si>
  <si>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</si>
  <si>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</si>
  <si>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</si>
  <si>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</si>
  <si>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</si>
  <si>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</si>
  <si>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</si>
  <si>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</si>
  <si>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</si>
  <si>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</si>
  <si>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</si>
  <si>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</si>
  <si>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</si>
  <si>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</si>
  <si>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</si>
  <si>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</si>
  <si>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</si>
  <si>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</si>
  <si>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</si>
  <si>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</si>
  <si>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</si>
  <si>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</si>
  <si>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</si>
  <si>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</si>
  <si>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</si>
  <si>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</si>
  <si>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</si>
  <si>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</si>
  <si>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</si>
  <si>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</si>
  <si>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</si>
  <si>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</si>
  <si>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</si>
  <si>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</si>
  <si>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</si>
  <si>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</si>
  <si>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</si>
  <si>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</si>
  <si>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</si>
  <si>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</si>
  <si>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</si>
  <si>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</si>
  <si>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</si>
  <si>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</si>
  <si>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</si>
  <si>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</si>
  <si>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</si>
  <si>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</si>
  <si>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</si>
  <si>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</si>
  <si>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</si>
  <si>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</si>
  <si>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</si>
  <si>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</si>
  <si>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</si>
  <si>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</si>
  <si>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</si>
  <si>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</si>
  <si>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</si>
  <si>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</si>
  <si>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</si>
  <si>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</si>
  <si>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</si>
  <si>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</si>
  <si>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</si>
  <si>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</si>
  <si>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</si>
  <si>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</si>
  <si>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</si>
  <si>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</si>
  <si>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</si>
  <si>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</si>
  <si>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</si>
  <si>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</si>
  <si>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</si>
  <si>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</si>
  <si>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</si>
  <si>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</si>
  <si>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</si>
  <si>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</si>
  <si>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</si>
  <si>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</si>
  <si>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</si>
  <si>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</si>
  <si>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</si>
  <si>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</si>
  <si>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</si>
  <si>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</si>
  <si>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</si>
  <si>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</si>
  <si>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</si>
  <si>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</si>
  <si>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</si>
  <si>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</si>
  <si>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</si>
  <si>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</si>
  <si>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</si>
  <si>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</si>
  <si>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</si>
  <si>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</si>
  <si>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</si>
  <si>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</si>
  <si>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</si>
  <si>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</si>
  <si>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</si>
  <si>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</si>
  <si>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</si>
  <si>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</si>
  <si>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</si>
  <si>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</si>
  <si>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</si>
  <si>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</si>
  <si>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</si>
  <si>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</si>
  <si>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</si>
  <si>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</si>
  <si>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</si>
  <si>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</si>
  <si>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</si>
  <si>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</si>
  <si>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</si>
  <si>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</si>
  <si>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</si>
  <si>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</si>
  <si>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</si>
  <si>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</si>
  <si>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</si>
  <si>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</si>
  <si>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</si>
  <si>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</si>
  <si>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</si>
  <si>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</si>
  <si>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</si>
  <si>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</si>
  <si>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</si>
  <si>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</si>
  <si>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</si>
  <si>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</si>
  <si>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</si>
  <si>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</si>
  <si>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</si>
  <si>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</si>
  <si>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</si>
  <si>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</si>
  <si>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</si>
  <si>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</si>
  <si>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</si>
  <si>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</si>
  <si>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</si>
  <si>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</si>
  <si>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</si>
  <si>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</si>
  <si>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</si>
  <si>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</si>
  <si>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</si>
  <si>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</si>
  <si>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</si>
  <si>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</si>
  <si>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</si>
  <si>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</si>
  <si>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</si>
  <si>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</si>
  <si>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</si>
  <si>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</si>
  <si>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</si>
  <si>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</si>
  <si>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</si>
  <si>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</si>
  <si>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</si>
  <si>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</si>
  <si>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</si>
  <si>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</si>
  <si>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</si>
  <si>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</si>
  <si>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</si>
  <si>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</si>
  <si>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</si>
  <si>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</si>
  <si>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</si>
  <si>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</si>
  <si>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</si>
  <si>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</si>
  <si>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</si>
  <si>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</si>
  <si>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</si>
  <si>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</si>
  <si>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</si>
  <si>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</si>
  <si>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</si>
  <si>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</si>
  <si>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</si>
  <si>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</si>
  <si>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</si>
  <si>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</si>
  <si>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</si>
  <si>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</si>
  <si>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</si>
  <si>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</si>
  <si>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</si>
  <si>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</si>
  <si>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</si>
  <si>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</si>
  <si>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</si>
  <si>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</si>
  <si>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</si>
  <si>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</si>
  <si>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</si>
  <si>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</si>
  <si>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</si>
  <si>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</si>
  <si>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</si>
  <si>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</si>
  <si>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</si>
  <si>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</si>
  <si>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</si>
  <si>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</si>
  <si>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</si>
  <si>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</si>
  <si>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</si>
  <si>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</si>
  <si>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</si>
  <si>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</si>
  <si>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</si>
  <si>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</si>
  <si>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</si>
  <si>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</si>
  <si>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</si>
  <si>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</si>
  <si>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</si>
  <si>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</si>
  <si>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</si>
  <si>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</si>
  <si>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</si>
  <si>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</si>
  <si>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</si>
  <si>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</si>
  <si>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</si>
  <si>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</si>
  <si>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</si>
  <si>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</si>
  <si>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</si>
  <si>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</si>
  <si>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</si>
  <si>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</si>
  <si>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</si>
  <si>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</si>
  <si>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</si>
  <si>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</si>
  <si>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</si>
  <si>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</si>
  <si>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</si>
  <si>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</si>
  <si>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</si>
  <si>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</si>
  <si>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</si>
  <si>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</si>
  <si>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</si>
  <si>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</si>
  <si>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</si>
  <si>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</si>
  <si>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</si>
  <si>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</si>
  <si>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</si>
  <si>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</si>
  <si>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</si>
  <si>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</si>
  <si>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</si>
  <si>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</si>
  <si>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</si>
  <si>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</si>
  <si>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</si>
  <si>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</si>
  <si>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</si>
  <si>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</si>
  <si>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</si>
  <si>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</si>
  <si>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</si>
  <si>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</si>
  <si>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</si>
  <si>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</si>
  <si>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</si>
  <si>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</si>
  <si>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</si>
  <si>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</si>
  <si>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</si>
  <si>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</si>
  <si>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</si>
  <si>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</si>
  <si>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</si>
  <si>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</si>
  <si>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</si>
  <si>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</si>
  <si>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</si>
  <si>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</si>
  <si>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</si>
  <si>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</si>
  <si>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</si>
  <si>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</si>
  <si>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</si>
  <si>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</si>
  <si>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</si>
  <si>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</si>
  <si>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</si>
  <si>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</si>
  <si>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</si>
  <si>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</si>
  <si>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</si>
  <si>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</si>
  <si>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</si>
  <si>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</si>
  <si>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</si>
  <si>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</si>
  <si>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</si>
  <si>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</si>
  <si>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</si>
  <si>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</si>
  <si>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</si>
  <si>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</si>
  <si>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</si>
  <si>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</si>
  <si>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</si>
  <si>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</si>
  <si>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</si>
  <si>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</si>
  <si>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</si>
  <si>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</si>
  <si>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</si>
  <si>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</si>
  <si>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</si>
  <si>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</si>
  <si>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</si>
  <si>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</si>
  <si>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</si>
  <si>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</si>
  <si>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</si>
  <si>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</si>
  <si>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</si>
  <si>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</si>
  <si>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</si>
  <si>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</si>
  <si>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</si>
  <si>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</si>
  <si>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</si>
  <si>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</si>
  <si>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</si>
  <si>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</si>
  <si>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</si>
  <si>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</si>
  <si>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</si>
  <si>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</si>
  <si>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</si>
  <si>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</si>
  <si>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</si>
  <si>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</si>
  <si>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</si>
  <si>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</si>
  <si>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</si>
  <si>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</si>
  <si>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</si>
  <si>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</si>
  <si>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</si>
  <si>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</si>
  <si>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</si>
  <si>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</si>
  <si>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</si>
  <si>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</si>
  <si>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</si>
  <si>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</si>
  <si>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</si>
  <si>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</si>
  <si>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</si>
  <si>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</si>
  <si>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</si>
  <si>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</si>
  <si>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</si>
  <si>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</si>
  <si>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</si>
  <si>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</si>
  <si>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</si>
  <si>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</si>
  <si>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</si>
  <si>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</si>
  <si>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</si>
  <si>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</si>
  <si>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</si>
  <si>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</si>
  <si>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</si>
  <si>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</si>
  <si>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</si>
  <si>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</si>
  <si>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</si>
  <si>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</si>
  <si>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</si>
  <si>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</si>
  <si>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</si>
  <si>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</si>
  <si>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</si>
  <si>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</si>
  <si>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</si>
  <si>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</si>
  <si>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</si>
  <si>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</si>
  <si>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</si>
  <si>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</si>
  <si>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</si>
  <si>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</si>
  <si>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</si>
  <si>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</si>
  <si>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</si>
  <si>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</si>
  <si>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</si>
  <si>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</si>
  <si>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</si>
  <si>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</si>
  <si>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</si>
  <si>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</si>
  <si>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</si>
  <si>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</si>
  <si>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</si>
  <si>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</si>
  <si>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</si>
  <si>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</si>
  <si>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</si>
  <si>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</si>
  <si>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</si>
  <si>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</si>
  <si>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</si>
  <si>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</si>
  <si>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</si>
  <si>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</si>
  <si>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</si>
  <si>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</si>
  <si>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</si>
  <si>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</si>
  <si>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</si>
  <si>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</si>
  <si>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</si>
  <si>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</si>
  <si>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</si>
  <si>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</si>
  <si>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</si>
  <si>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</si>
  <si>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</si>
  <si>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</si>
  <si>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</si>
  <si>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</si>
  <si>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</si>
  <si>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</si>
  <si>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</si>
  <si>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</si>
  <si>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</si>
  <si>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</si>
  <si>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</si>
  <si>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</si>
  <si>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</si>
  <si>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</si>
  <si>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</si>
  <si>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</si>
  <si>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</si>
  <si>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</si>
  <si>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</si>
  <si>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</si>
  <si>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</si>
  <si>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</si>
  <si>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</si>
  <si>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</si>
  <si>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</si>
  <si>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</si>
  <si>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</si>
  <si>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</si>
  <si>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</si>
  <si>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</si>
  <si>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</si>
  <si>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</si>
  <si>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</si>
  <si>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</si>
  <si>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</si>
  <si>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</si>
  <si>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</si>
  <si>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</si>
  <si>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</si>
  <si>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</si>
  <si>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</si>
  <si>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</si>
  <si>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</si>
  <si>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</si>
  <si>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</si>
  <si>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</si>
  <si>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</si>
  <si>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</si>
  <si>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</si>
  <si>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</si>
  <si>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</si>
  <si>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</si>
  <si>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</si>
  <si>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</si>
  <si>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</si>
  <si>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</si>
  <si>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</si>
  <si>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</si>
  <si>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</si>
  <si>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</si>
  <si>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</si>
  <si>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</si>
  <si>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</si>
  <si>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</si>
  <si>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</si>
  <si>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</si>
  <si>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</si>
  <si>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</si>
  <si>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</si>
  <si>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</si>
  <si>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</si>
  <si>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</si>
  <si>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</si>
  <si>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</si>
  <si>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</si>
  <si>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</si>
  <si>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</si>
  <si>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</si>
  <si>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</si>
  <si>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</si>
  <si>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</si>
  <si>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</si>
  <si>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</si>
  <si>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</si>
  <si>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</si>
  <si>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</si>
  <si>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</si>
  <si>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</si>
  <si>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</si>
  <si>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</si>
  <si>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</si>
  <si>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</si>
  <si>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</si>
  <si>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</si>
  <si>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</si>
  <si>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</si>
  <si>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</si>
  <si>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</si>
  <si>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</si>
  <si>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</si>
  <si>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</si>
  <si>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</si>
  <si>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</si>
  <si>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</si>
  <si>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</si>
  <si>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</si>
  <si>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</si>
  <si>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</si>
  <si>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</si>
  <si>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</si>
  <si>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</si>
  <si>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</si>
  <si>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</si>
  <si>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</si>
  <si>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</si>
  <si>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</si>
  <si>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</si>
  <si>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</si>
  <si>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</si>
  <si>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</si>
  <si>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</si>
  <si>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</si>
  <si>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</si>
  <si>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</si>
  <si>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</si>
  <si>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</si>
  <si>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</si>
  <si>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</si>
  <si>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</si>
  <si>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</si>
  <si>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</si>
  <si>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</si>
  <si>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</si>
  <si>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</si>
  <si>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</si>
  <si>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</si>
  <si>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</si>
  <si>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</si>
  <si>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</si>
  <si>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</si>
  <si>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</si>
  <si>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</si>
  <si>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</si>
  <si>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</si>
  <si>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</si>
  <si>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</si>
  <si>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</si>
  <si>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</si>
  <si>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</si>
  <si>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</si>
  <si>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</si>
  <si>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</si>
  <si>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</si>
  <si>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</si>
  <si>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</si>
  <si>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</si>
  <si>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</si>
  <si>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</si>
  <si>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</si>
  <si>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</si>
  <si>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</si>
  <si>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</si>
  <si>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</si>
  <si>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</si>
  <si>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</si>
  <si>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</si>
  <si>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</si>
  <si>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</si>
  <si>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</si>
  <si>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</si>
  <si>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</si>
  <si>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</si>
  <si>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</si>
  <si>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</si>
  <si>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</si>
  <si>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</si>
  <si>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</si>
  <si>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</si>
  <si>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</si>
  <si>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</si>
  <si>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</si>
  <si>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</si>
  <si>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</si>
  <si>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</si>
  <si>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</si>
  <si>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</si>
  <si>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</si>
  <si>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</si>
  <si>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</si>
  <si>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</si>
  <si>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</si>
  <si>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</si>
  <si>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</si>
  <si>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</si>
  <si>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</si>
  <si>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</si>
  <si>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</si>
  <si>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</si>
  <si>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</si>
  <si>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</si>
  <si>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</si>
  <si>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</si>
  <si>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</si>
  <si>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</si>
  <si>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</si>
  <si>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</si>
  <si>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</si>
  <si>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</si>
  <si>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</si>
  <si>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</si>
  <si>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</si>
  <si>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</si>
  <si>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</si>
  <si>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</si>
  <si>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</si>
  <si>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</si>
  <si>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</si>
  <si>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</si>
  <si>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</si>
  <si>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</si>
  <si>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</si>
  <si>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</si>
  <si>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</si>
  <si>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</si>
  <si>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</si>
  <si>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</si>
  <si>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</si>
  <si>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</si>
  <si>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</si>
  <si>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</si>
  <si>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</si>
  <si>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</si>
  <si>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</si>
  <si>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</si>
  <si>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</si>
  <si>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</si>
  <si>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</si>
  <si>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</si>
  <si>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</si>
  <si>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</si>
  <si>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</si>
  <si>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</si>
  <si>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</si>
  <si>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</si>
  <si>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</si>
  <si>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</si>
  <si>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</si>
  <si>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</si>
  <si>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</si>
  <si>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</si>
  <si>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</si>
  <si>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</si>
  <si>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</si>
  <si>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</si>
  <si>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</si>
  <si>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</si>
  <si>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</si>
  <si>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</si>
  <si>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</si>
  <si>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</si>
  <si>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</si>
  <si>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</si>
  <si>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</si>
  <si>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</si>
  <si>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</si>
  <si>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</si>
  <si>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</si>
  <si>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</si>
  <si>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</si>
  <si>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</si>
  <si>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</si>
  <si>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</si>
  <si>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</si>
  <si>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</si>
  <si>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</si>
  <si>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</si>
  <si>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</si>
  <si>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</si>
  <si>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</si>
  <si>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</si>
  <si>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</si>
  <si>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</si>
  <si>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</si>
  <si>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</si>
  <si>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</si>
  <si>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</si>
  <si>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</si>
  <si>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</si>
  <si>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</si>
  <si>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</si>
  <si>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</si>
  <si>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</si>
  <si>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</si>
  <si>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</si>
  <si>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</si>
  <si>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</si>
  <si>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</si>
  <si>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</si>
  <si>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</si>
  <si>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</si>
  <si>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</si>
  <si>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</si>
  <si>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</si>
  <si>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</si>
  <si>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</si>
  <si>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</si>
  <si>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</si>
  <si>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</si>
  <si>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</si>
  <si>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</si>
  <si>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</si>
  <si>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</si>
  <si>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</si>
  <si>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</si>
  <si>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</si>
  <si>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</si>
  <si>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</si>
  <si>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</si>
  <si>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</si>
  <si>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</si>
  <si>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</si>
  <si>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</si>
  <si>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</si>
  <si>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</si>
  <si>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</si>
  <si>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</si>
  <si>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</si>
  <si>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</si>
  <si>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</si>
  <si>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</si>
  <si>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</si>
  <si>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</si>
  <si>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</si>
  <si>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</si>
  <si>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</si>
  <si>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</si>
  <si>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</si>
  <si>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</si>
  <si>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</si>
  <si>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</si>
  <si>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</si>
  <si>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</si>
  <si>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</si>
  <si>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</si>
  <si>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</si>
  <si>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</si>
  <si>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</si>
  <si>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</si>
  <si>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</si>
  <si>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</si>
  <si>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</si>
  <si>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</si>
  <si>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</si>
  <si>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</si>
  <si>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</si>
  <si>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</si>
  <si>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</si>
  <si>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</si>
  <si>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</si>
  <si>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</si>
  <si>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</si>
  <si>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</si>
  <si>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</si>
  <si>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</si>
  <si>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</si>
  <si>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</si>
  <si>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</si>
  <si>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</si>
  <si>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</si>
  <si>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</si>
  <si>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</si>
  <si>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</si>
  <si>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</si>
  <si>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</si>
  <si>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</si>
  <si>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</si>
  <si>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</si>
  <si>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</si>
  <si>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</si>
  <si>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</si>
  <si>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</si>
  <si>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</si>
  <si>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</si>
  <si>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</si>
  <si>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</si>
  <si>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</si>
  <si>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</si>
  <si>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</si>
  <si>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</si>
  <si>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</si>
  <si>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</si>
  <si>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</si>
  <si>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</si>
  <si>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</si>
  <si>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</si>
  <si>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</si>
  <si>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</si>
  <si>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</si>
  <si>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</si>
  <si>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</si>
  <si>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</si>
  <si>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</si>
  <si>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</si>
  <si>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</si>
  <si>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</si>
  <si>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</si>
  <si>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</si>
  <si>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</si>
  <si>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</si>
  <si>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</si>
  <si>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</si>
  <si>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</si>
  <si>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</si>
  <si>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</si>
  <si>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</si>
  <si>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</si>
  <si>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</si>
  <si>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</si>
  <si>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</si>
  <si>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</si>
  <si>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</si>
  <si>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</si>
  <si>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</si>
  <si>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</si>
  <si>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</si>
  <si>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</si>
  <si>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</si>
  <si>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</si>
  <si>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</si>
  <si>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</si>
  <si>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</si>
  <si>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</si>
  <si>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</si>
  <si>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</si>
  <si>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</si>
  <si>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</si>
  <si>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</si>
  <si>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</si>
  <si>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</si>
  <si>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</si>
  <si>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</si>
  <si>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</si>
  <si>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</si>
  <si>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</si>
  <si>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</si>
  <si>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</si>
  <si>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</si>
  <si>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</si>
  <si>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</si>
  <si>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</si>
  <si>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</si>
  <si>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</si>
  <si>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</si>
  <si>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</si>
  <si>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</si>
  <si>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</si>
  <si>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</si>
  <si>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</si>
  <si>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</si>
  <si>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</si>
  <si>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</si>
  <si>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</si>
  <si>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</si>
  <si>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</si>
  <si>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</si>
  <si>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</si>
  <si>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</si>
  <si>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</si>
  <si>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</si>
  <si>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</si>
  <si>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</si>
  <si>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</si>
  <si>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</si>
  <si>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</si>
  <si>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</si>
  <si>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</si>
  <si>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</si>
  <si>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</si>
  <si>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</si>
  <si>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</si>
  <si>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</si>
  <si>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</si>
  <si>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</si>
  <si>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</si>
  <si>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</si>
  <si>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</si>
  <si>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</si>
  <si>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</si>
  <si>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</si>
  <si>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</si>
  <si>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</si>
  <si>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</si>
  <si>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</si>
  <si>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</si>
  <si>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</si>
  <si>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</si>
  <si>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</si>
  <si>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</si>
  <si>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</si>
  <si>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</si>
  <si>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</si>
  <si>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</si>
  <si>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</si>
  <si>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</si>
  <si>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</si>
  <si>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</si>
  <si>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</si>
  <si>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</si>
  <si>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</si>
  <si>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</si>
  <si>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</si>
  <si>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</si>
  <si>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</si>
  <si>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</si>
  <si>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</si>
  <si>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</si>
  <si>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</si>
  <si>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</si>
  <si>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</si>
  <si>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</si>
  <si>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</si>
  <si>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</si>
  <si>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</si>
  <si>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</si>
  <si>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</si>
  <si>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</si>
  <si>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</si>
  <si>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</si>
  <si>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</si>
  <si>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</si>
  <si>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</si>
  <si>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</si>
  <si>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</si>
  <si>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</si>
  <si>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</si>
  <si>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</si>
  <si>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</si>
  <si>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</si>
  <si>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</si>
  <si>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</si>
  <si>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</si>
  <si>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</si>
  <si>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</si>
  <si>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</si>
  <si>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</si>
  <si>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</si>
  <si>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</si>
  <si>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</si>
  <si>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</si>
  <si>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</si>
  <si>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</si>
  <si>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</si>
  <si>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</si>
  <si>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</si>
  <si>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</si>
  <si>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</si>
  <si>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</si>
  <si>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</si>
  <si>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</si>
  <si>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</si>
  <si>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</si>
  <si>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</si>
  <si>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</si>
  <si>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</si>
  <si>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</si>
  <si>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</si>
  <si>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</si>
  <si>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</si>
  <si>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</si>
  <si>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</si>
  <si>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</si>
  <si>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</si>
  <si>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</si>
  <si>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</si>
  <si>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</si>
  <si>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</si>
  <si>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</si>
  <si>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</si>
  <si>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</si>
  <si>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</si>
  <si>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</si>
  <si>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</si>
  <si>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</si>
  <si>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</si>
  <si>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</si>
  <si>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</si>
  <si>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</si>
  <si>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</si>
  <si>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</si>
  <si>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</si>
  <si>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</si>
  <si>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</si>
  <si>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</si>
  <si>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</si>
  <si>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</si>
  <si>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</si>
  <si>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</si>
  <si>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</si>
  <si>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</si>
  <si>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</si>
  <si>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</si>
  <si>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</si>
  <si>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</si>
  <si>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</si>
  <si>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</si>
  <si>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</si>
  <si>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</si>
  <si>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</si>
  <si>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</si>
  <si>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</si>
  <si>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</si>
  <si>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</si>
  <si>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</si>
  <si>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</si>
  <si>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</si>
  <si>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</si>
  <si>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</si>
  <si>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</si>
  <si>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</si>
  <si>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</si>
  <si>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</si>
  <si>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</si>
  <si>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</si>
  <si>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</si>
  <si>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</si>
  <si>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</si>
  <si>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</si>
  <si>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</si>
  <si>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</si>
  <si>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</si>
  <si>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</si>
  <si>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</si>
  <si>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</si>
  <si>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</si>
  <si>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</si>
  <si>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</si>
  <si>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</si>
  <si>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</si>
  <si>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</si>
  <si>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</si>
  <si>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</si>
  <si>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</si>
  <si>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</si>
  <si>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</si>
  <si>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</si>
  <si>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</si>
  <si>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</si>
  <si>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</si>
  <si>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</si>
  <si>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</si>
  <si>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</si>
  <si>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</si>
  <si>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</si>
  <si>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</si>
  <si>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</si>
  <si>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</si>
  <si>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</si>
  <si>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</si>
  <si>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</si>
  <si>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</si>
  <si>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</si>
  <si>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</si>
  <si>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</si>
  <si>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</si>
  <si>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</si>
  <si>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</si>
  <si>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</si>
  <si>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</si>
  <si>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</si>
  <si>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</si>
  <si>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</si>
  <si>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</si>
  <si>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</si>
  <si>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</si>
  <si>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</si>
  <si>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</si>
  <si>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</si>
  <si>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</si>
  <si>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</si>
  <si>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</si>
  <si>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</si>
  <si>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</si>
  <si>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</si>
  <si>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</si>
  <si>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</si>
  <si>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</si>
  <si>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</si>
  <si>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</si>
  <si>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</si>
  <si>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</si>
  <si>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</si>
  <si>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</si>
  <si>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</si>
  <si>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</si>
  <si>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</si>
  <si>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</si>
  <si>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</si>
  <si>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</si>
  <si>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</si>
  <si>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</si>
  <si>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</si>
  <si>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</si>
  <si>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</si>
  <si>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</si>
  <si>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</si>
  <si>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</si>
  <si>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</si>
  <si>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</si>
  <si>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</si>
  <si>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</si>
  <si>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</si>
  <si>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</si>
  <si>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</si>
  <si>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</si>
  <si>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</si>
  <si>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</si>
  <si>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</si>
  <si>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</si>
  <si>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</si>
  <si>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</si>
  <si>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</si>
  <si>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</si>
  <si>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</si>
  <si>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</si>
  <si>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</si>
  <si>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</si>
  <si>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</si>
  <si>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</si>
  <si>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</si>
  <si>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</si>
  <si>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</si>
  <si>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</si>
  <si>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</si>
  <si>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</si>
  <si>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</si>
  <si>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</si>
  <si>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</si>
  <si>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</si>
  <si>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</si>
  <si>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</si>
  <si>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</si>
  <si>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</si>
  <si>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</si>
  <si>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</si>
  <si>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</si>
  <si>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</si>
  <si>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</si>
  <si>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</si>
  <si>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</si>
  <si>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</si>
  <si>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</si>
  <si>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</si>
  <si>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</si>
  <si>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</si>
  <si>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</si>
  <si>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</si>
  <si>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</si>
  <si>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</si>
  <si>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</si>
  <si>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</si>
  <si>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</si>
  <si>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</si>
  <si>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</si>
  <si>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</si>
  <si>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</si>
  <si>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</si>
  <si>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</si>
  <si>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</si>
  <si>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</si>
  <si>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</si>
  <si>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</si>
  <si>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</si>
  <si>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</si>
  <si>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</si>
  <si>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</si>
  <si>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</si>
  <si>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</si>
  <si>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</si>
  <si>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</si>
  <si>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</si>
  <si>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</si>
  <si>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</si>
  <si>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</si>
  <si>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</si>
  <si>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</si>
  <si>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</si>
  <si>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</si>
  <si>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</si>
  <si>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</si>
  <si>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</si>
  <si>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</si>
  <si>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</si>
  <si>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</si>
  <si>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</si>
  <si>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</si>
  <si>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</si>
  <si>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</si>
  <si>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</si>
  <si>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</si>
  <si>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</si>
  <si>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</si>
  <si>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</si>
  <si>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</si>
  <si>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</si>
  <si>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</si>
  <si>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</si>
  <si>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</si>
  <si>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</si>
  <si>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</si>
  <si>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</si>
  <si>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</si>
  <si>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</si>
  <si>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</si>
  <si>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</si>
  <si>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</si>
  <si>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</si>
  <si>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</si>
  <si>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</si>
  <si>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</si>
  <si>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</si>
  <si>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</si>
  <si>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</si>
  <si>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</si>
  <si>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</si>
  <si>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</si>
  <si>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</si>
  <si>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</si>
  <si>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</si>
  <si>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</si>
  <si>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</si>
  <si>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</si>
  <si>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</si>
  <si>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</si>
  <si>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</si>
  <si>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</si>
  <si>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</si>
  <si>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</si>
  <si>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</si>
  <si>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</si>
  <si>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</si>
  <si>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</si>
  <si>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</si>
  <si>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</si>
  <si>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</si>
  <si>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</si>
  <si>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</si>
  <si>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</si>
  <si>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</si>
  <si>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</si>
  <si>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</si>
  <si>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</si>
  <si>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</si>
  <si>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</si>
  <si>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</si>
  <si>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</si>
  <si>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</si>
  <si>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</si>
  <si>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</si>
  <si>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</si>
  <si>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</si>
  <si>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</si>
  <si>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</si>
  <si>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</si>
  <si>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</si>
  <si>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</si>
  <si>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</si>
  <si>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</si>
  <si>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</si>
  <si>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</si>
  <si>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</si>
  <si>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</si>
  <si>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</si>
  <si>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</si>
  <si>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</si>
  <si>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</si>
  <si>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</si>
  <si>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</si>
  <si>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</si>
  <si>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</si>
  <si>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</si>
  <si>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</si>
  <si>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</si>
  <si>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</si>
  <si>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</si>
  <si>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</si>
  <si>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</si>
  <si>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</si>
  <si>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</si>
  <si>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</si>
  <si>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</si>
  <si>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</si>
  <si>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</si>
  <si>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</si>
  <si>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</si>
  <si>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</si>
  <si>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</si>
  <si>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</si>
  <si>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</si>
  <si>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</si>
  <si>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</si>
  <si>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</si>
  <si>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</si>
  <si>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</si>
  <si>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</si>
  <si>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</si>
  <si>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</si>
  <si>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</si>
  <si>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</si>
  <si>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</si>
  <si>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</si>
  <si>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</si>
  <si>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</si>
  <si>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</si>
  <si>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</si>
  <si>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</si>
  <si>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</si>
  <si>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</si>
  <si>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</si>
  <si>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</si>
  <si>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</si>
  <si>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</si>
  <si>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</si>
  <si>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</si>
  <si>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</si>
  <si>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</si>
  <si>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</si>
  <si>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</si>
  <si>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</si>
  <si>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</si>
  <si>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</si>
  <si>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</si>
  <si>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</si>
  <si>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</si>
  <si>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</si>
  <si>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</si>
  <si>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</si>
  <si>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</si>
  <si>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</si>
  <si>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</si>
  <si>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</si>
  <si>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</si>
  <si>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</si>
  <si>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</si>
  <si>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</si>
  <si>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</si>
  <si>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</si>
  <si>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</si>
  <si>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</si>
  <si>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</si>
  <si>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</si>
  <si>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</si>
  <si>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</si>
  <si>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</si>
  <si>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</si>
  <si>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</si>
  <si>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</si>
  <si>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</si>
  <si>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</si>
  <si>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</si>
  <si>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</si>
  <si>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</si>
  <si>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</si>
  <si>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</si>
  <si>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</si>
  <si>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</si>
  <si>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</si>
  <si>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</si>
  <si>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</si>
  <si>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</si>
  <si>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</si>
  <si>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</si>
  <si>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</si>
  <si>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</si>
  <si>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</si>
  <si>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</si>
  <si>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</si>
  <si>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</si>
  <si>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</si>
  <si>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</si>
  <si>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</si>
  <si>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</si>
  <si>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</si>
  <si>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</si>
  <si>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</si>
  <si>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</si>
  <si>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</si>
  <si>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</si>
  <si>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</si>
  <si>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</si>
  <si>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</si>
  <si>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</si>
  <si>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</si>
  <si>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</si>
  <si>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</si>
  <si>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</si>
  <si>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</si>
  <si>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</si>
  <si>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</si>
  <si>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</si>
  <si>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</si>
  <si>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</si>
  <si>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</si>
  <si>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</si>
  <si>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</si>
  <si>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</si>
  <si>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</si>
  <si>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</si>
  <si>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</si>
  <si>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</si>
  <si>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</si>
  <si>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</si>
  <si>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</si>
  <si>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</si>
  <si>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</si>
  <si>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</si>
  <si>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</si>
  <si>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</si>
  <si>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</si>
  <si>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</si>
  <si>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</si>
  <si>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</si>
  <si>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</si>
  <si>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</si>
  <si>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</si>
  <si>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</si>
  <si>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</si>
  <si>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</si>
  <si>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</si>
  <si>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</si>
  <si>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</si>
  <si>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</si>
  <si>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</si>
  <si>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</si>
  <si>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</si>
  <si>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</si>
  <si>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</si>
  <si>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</si>
  <si>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</si>
  <si>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</si>
  <si>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</si>
  <si>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</si>
  <si>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</si>
  <si>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</si>
  <si>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</si>
  <si>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</si>
  <si>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</si>
  <si>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</si>
  <si>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</si>
  <si>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</si>
  <si>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</si>
  <si>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</si>
  <si>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</si>
  <si>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</si>
  <si>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</si>
  <si>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</si>
  <si>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</si>
  <si>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</si>
  <si>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</si>
  <si>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</si>
  <si>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</si>
  <si>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</si>
  <si>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</si>
  <si>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</si>
  <si>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</si>
  <si>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</si>
  <si>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</si>
  <si>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</si>
  <si>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</si>
  <si>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</si>
  <si>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</si>
  <si>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</si>
  <si>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</si>
  <si>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</si>
  <si>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</si>
  <si>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</si>
  <si>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</si>
  <si>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</si>
  <si>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</si>
  <si>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</si>
  <si>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</si>
  <si>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</si>
  <si>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</si>
  <si>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</si>
  <si>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</si>
  <si>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</si>
  <si>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</si>
  <si>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</si>
  <si>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</si>
  <si>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</si>
  <si>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</si>
  <si>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</si>
  <si>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</si>
  <si>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</si>
  <si>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</si>
  <si>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</si>
  <si>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</si>
  <si>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</si>
  <si>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</si>
  <si>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</si>
  <si>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</si>
  <si>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</si>
  <si>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</si>
  <si>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</si>
  <si>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</si>
  <si>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</si>
  <si>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</si>
  <si>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</si>
  <si>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</si>
  <si>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</si>
  <si>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</si>
  <si>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</si>
  <si>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</si>
  <si>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</si>
  <si>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</si>
  <si>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</si>
  <si>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</si>
  <si>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</si>
  <si>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</si>
  <si>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</si>
  <si>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</si>
  <si>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</si>
  <si>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</si>
  <si>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</si>
  <si>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</si>
  <si>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</si>
  <si>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</si>
  <si>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</si>
  <si>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</si>
  <si>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</si>
  <si>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</si>
  <si>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</si>
  <si>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</si>
  <si>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</si>
  <si>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</si>
  <si>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</si>
  <si>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</si>
  <si>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</si>
  <si>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</si>
  <si>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</si>
  <si>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</si>
  <si>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</si>
  <si>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</si>
  <si>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</si>
  <si>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</si>
  <si>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</si>
  <si>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</si>
  <si>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</si>
  <si>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</si>
  <si>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</si>
  <si>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</si>
  <si>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</si>
  <si>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</si>
  <si>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</si>
  <si>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</si>
  <si>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</si>
  <si>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</si>
  <si>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</si>
  <si>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</si>
  <si>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</si>
  <si>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</si>
  <si>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</si>
  <si>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</si>
  <si>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</si>
  <si>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</si>
  <si>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</si>
  <si>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</si>
  <si>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</si>
  <si>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</si>
  <si>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</si>
  <si>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</si>
  <si>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</si>
  <si>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</si>
  <si>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</si>
  <si>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</si>
  <si>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</si>
  <si>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</si>
  <si>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</si>
  <si>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</si>
  <si>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</si>
  <si>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</si>
  <si>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</si>
  <si>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</si>
  <si>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</si>
  <si>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</si>
  <si>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</si>
  <si>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</si>
  <si>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</si>
  <si>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</si>
  <si>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</si>
  <si>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</si>
  <si>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</si>
  <si>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</si>
  <si>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</si>
  <si>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</si>
  <si>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</si>
  <si>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</si>
  <si>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</si>
  <si>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</si>
  <si>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</si>
  <si>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</si>
  <si>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</si>
  <si>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</si>
  <si>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</si>
  <si>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</si>
  <si>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</si>
  <si>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</si>
  <si>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</si>
  <si>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</si>
  <si>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</si>
  <si>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</si>
  <si>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</si>
  <si>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</si>
  <si>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</si>
  <si>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</si>
  <si>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</si>
  <si>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</si>
  <si>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</si>
  <si>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</si>
  <si>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</si>
  <si>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</si>
  <si>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</si>
  <si>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</si>
  <si>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</si>
  <si>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</si>
  <si>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</si>
  <si>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</si>
  <si>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</si>
  <si>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</si>
  <si>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</si>
  <si>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</si>
  <si>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</si>
  <si>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</si>
  <si>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</si>
  <si>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</si>
  <si>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</si>
  <si>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</si>
  <si>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</si>
  <si>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</si>
  <si>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</si>
  <si>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</si>
  <si>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</si>
  <si>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</si>
  <si>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</si>
  <si>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</si>
  <si>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</si>
  <si>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</si>
  <si>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</si>
  <si>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</si>
  <si>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</si>
  <si>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</si>
  <si>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</si>
  <si>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</si>
  <si>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</si>
  <si>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</si>
  <si>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</si>
  <si>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</si>
  <si>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</si>
  <si>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</si>
  <si>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</si>
  <si>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</si>
  <si>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</si>
  <si>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</si>
  <si>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</si>
  <si>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</si>
  <si>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</si>
  <si>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</si>
  <si>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</si>
  <si>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</si>
  <si>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</si>
  <si>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</si>
  <si>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</si>
  <si>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</si>
  <si>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</si>
  <si>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</si>
  <si>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</si>
  <si>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</si>
  <si>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</si>
  <si>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</si>
  <si>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</si>
  <si>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</si>
  <si>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</si>
  <si>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</si>
  <si>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</si>
  <si>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</si>
  <si>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</si>
  <si>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</si>
  <si>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</si>
  <si>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</si>
  <si>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</si>
  <si>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</si>
  <si>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</si>
  <si>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</si>
  <si>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</si>
  <si>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</si>
  <si>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</si>
  <si>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</si>
  <si>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</si>
  <si>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</si>
  <si>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</si>
  <si>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</si>
  <si>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</si>
  <si>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</si>
  <si>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</si>
  <si>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</si>
  <si>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</si>
  <si>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</si>
  <si>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</si>
  <si>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</si>
  <si>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</si>
  <si>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</si>
  <si>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</si>
  <si>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</si>
  <si>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</si>
  <si>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</si>
  <si>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</si>
  <si>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</si>
  <si>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</si>
  <si>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</si>
  <si>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</si>
  <si>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</si>
  <si>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</si>
  <si>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</si>
  <si>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</si>
  <si>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</si>
  <si>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</si>
  <si>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</si>
  <si>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</si>
  <si>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</si>
  <si>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</si>
  <si>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</si>
  <si>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</si>
  <si>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</si>
  <si>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</si>
  <si>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</si>
  <si>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</si>
  <si>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</si>
  <si>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</si>
  <si>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</si>
  <si>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</si>
  <si>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</si>
  <si>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</si>
  <si>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</si>
  <si>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</si>
  <si>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</si>
  <si>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</si>
  <si>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</si>
  <si>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</si>
  <si>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</si>
  <si>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</si>
  <si>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</si>
  <si>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</si>
  <si>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</si>
  <si>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</si>
  <si>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</si>
  <si>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</si>
  <si>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</si>
  <si>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</si>
  <si>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</si>
  <si>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</si>
  <si>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</si>
  <si>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</si>
  <si>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</si>
  <si>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</si>
  <si>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</si>
  <si>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</si>
  <si>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</si>
  <si>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</si>
  <si>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</si>
  <si>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</si>
  <si>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</si>
  <si>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</si>
  <si>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</si>
  <si>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</si>
  <si>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</si>
  <si>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</si>
  <si>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</si>
  <si>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</si>
  <si>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</si>
  <si>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</si>
  <si>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</si>
  <si>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</si>
  <si>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</si>
  <si>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</si>
  <si>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</si>
  <si>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</si>
  <si>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</si>
  <si>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</si>
  <si>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</si>
  <si>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</si>
  <si>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</si>
  <si>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</si>
  <si>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</si>
  <si>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</si>
  <si>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</si>
  <si>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</si>
  <si>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</si>
  <si>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</si>
  <si>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</si>
  <si>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</si>
  <si>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</si>
  <si>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</si>
  <si>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</si>
  <si>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</si>
  <si>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</si>
  <si>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</si>
  <si>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</si>
  <si>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</si>
  <si>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</si>
  <si>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</si>
  <si>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</si>
  <si>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</si>
  <si>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</si>
  <si>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</si>
  <si>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</si>
  <si>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</si>
  <si>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</si>
  <si>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</si>
  <si>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</si>
  <si>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</si>
  <si>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</si>
  <si>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</si>
  <si>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</si>
  <si>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</si>
  <si>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</si>
  <si>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</si>
  <si>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</si>
  <si>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</si>
  <si>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</si>
  <si>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</si>
  <si>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</si>
  <si>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</si>
  <si>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</si>
  <si>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</si>
  <si>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</si>
  <si>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</si>
  <si>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</si>
  <si>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</si>
  <si>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</si>
  <si>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</si>
  <si>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</si>
  <si>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</si>
  <si>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</si>
  <si>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</si>
  <si>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</si>
  <si>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</si>
  <si>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</si>
  <si>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</si>
  <si>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</si>
  <si>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</si>
  <si>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</si>
  <si>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</si>
  <si>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</si>
  <si>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</si>
  <si>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</si>
  <si>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</si>
  <si>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</si>
  <si>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</si>
  <si>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</si>
  <si>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</si>
  <si>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</si>
  <si>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</si>
  <si>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</si>
  <si>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</si>
  <si>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</si>
  <si>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</si>
  <si>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</si>
  <si>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</si>
  <si>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</si>
  <si>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</si>
  <si>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</si>
  <si>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</si>
  <si>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</si>
  <si>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</si>
  <si>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</si>
  <si>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</si>
  <si>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</si>
  <si>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</si>
  <si>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</si>
  <si>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</si>
  <si>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</si>
  <si>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</si>
  <si>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</si>
  <si>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</si>
  <si>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</si>
  <si>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</si>
  <si>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</si>
  <si>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</si>
  <si>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</si>
  <si>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</si>
  <si>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</si>
  <si>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</si>
  <si>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</si>
  <si>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</si>
  <si>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</si>
  <si>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</si>
  <si>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</si>
  <si>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</si>
  <si>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</si>
  <si>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</si>
  <si>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</si>
  <si>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</si>
  <si>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</si>
  <si>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</si>
  <si>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</si>
  <si>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</si>
  <si>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</si>
  <si>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</si>
  <si>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</si>
  <si>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</si>
  <si>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</si>
  <si>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</si>
  <si>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</si>
  <si>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</si>
  <si>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</si>
  <si>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</si>
  <si>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</si>
  <si>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</si>
  <si>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</si>
  <si>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</si>
  <si>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</si>
  <si>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</si>
  <si>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</si>
  <si>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</si>
  <si>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</si>
  <si>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</si>
  <si>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</si>
  <si>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</si>
  <si>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</si>
  <si>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</si>
  <si>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</si>
  <si>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</si>
  <si>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</si>
  <si>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</si>
  <si>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</si>
  <si>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</si>
  <si>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</si>
  <si>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</si>
  <si>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</si>
  <si>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</si>
  <si>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</si>
  <si>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</si>
  <si>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</si>
  <si>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</si>
  <si>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</si>
  <si>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</si>
  <si>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</si>
  <si>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</si>
  <si>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</si>
  <si>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</si>
  <si>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</si>
  <si>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</si>
  <si>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</si>
  <si>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</si>
  <si>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</si>
  <si>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</si>
  <si>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</si>
  <si>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</si>
  <si>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</si>
  <si>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</si>
  <si>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</si>
  <si>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</si>
  <si>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</si>
  <si>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</si>
  <si>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</si>
  <si>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</si>
  <si>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</si>
  <si>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</si>
  <si>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</si>
  <si>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</si>
  <si>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</si>
  <si>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</si>
  <si>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</si>
  <si>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</si>
  <si>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</si>
  <si>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</si>
  <si>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</si>
  <si>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</si>
  <si>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</si>
  <si>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</si>
  <si>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</si>
  <si>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</si>
  <si>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</si>
  <si>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</si>
  <si>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</si>
  <si>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</si>
  <si>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</si>
  <si>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</si>
  <si>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</si>
  <si>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</si>
  <si>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</si>
  <si>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</si>
  <si>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</si>
  <si>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</si>
  <si>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</si>
  <si>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</si>
  <si>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</si>
  <si>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</si>
  <si>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</si>
  <si>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</si>
  <si>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</si>
  <si>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</si>
  <si>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</si>
  <si>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</si>
  <si>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</si>
  <si>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</si>
  <si>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</si>
  <si>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</si>
  <si>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</si>
  <si>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</si>
  <si>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</si>
  <si>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</si>
  <si>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</si>
  <si>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</si>
  <si>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</si>
  <si>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</si>
  <si>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</si>
  <si>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</si>
  <si>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</si>
  <si>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</si>
  <si>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</si>
  <si>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</si>
  <si>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</si>
  <si>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</si>
  <si>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</si>
  <si>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</si>
  <si>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</si>
  <si>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</si>
  <si>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</si>
  <si>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</si>
  <si>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</si>
  <si>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</si>
  <si>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</si>
  <si>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</si>
  <si>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</si>
  <si>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</si>
  <si>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</si>
  <si>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</si>
  <si>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</si>
  <si>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</si>
  <si>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</si>
  <si>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</si>
  <si>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</si>
  <si>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</si>
  <si>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</si>
  <si>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</si>
  <si>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</si>
  <si>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</si>
  <si>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</si>
  <si>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</si>
  <si>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</si>
  <si>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</si>
  <si>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</si>
  <si>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</si>
  <si>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</si>
  <si>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</si>
  <si>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</si>
  <si>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</si>
  <si>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</si>
  <si>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</si>
  <si>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</si>
  <si>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</si>
  <si>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</si>
  <si>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</si>
  <si>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</si>
  <si>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</si>
  <si>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</si>
  <si>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</si>
  <si>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</si>
  <si>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</si>
  <si>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</si>
  <si>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</si>
  <si>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</si>
  <si>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</si>
  <si>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</si>
  <si>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</si>
  <si>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</si>
  <si>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</si>
  <si>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</si>
  <si>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</si>
  <si>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</si>
  <si>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</si>
  <si>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</si>
  <si>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</si>
  <si>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</si>
  <si>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</si>
  <si>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</si>
  <si>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</si>
  <si>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</si>
  <si>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</si>
  <si>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</si>
  <si>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</si>
  <si>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</si>
  <si>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</si>
  <si>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</si>
  <si>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</si>
  <si>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</si>
  <si>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</si>
  <si>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</si>
  <si>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</si>
  <si>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</si>
  <si>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</si>
  <si>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</si>
  <si>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</si>
  <si>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</si>
  <si>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</si>
  <si>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</si>
  <si>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</si>
  <si>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</si>
  <si>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</si>
  <si>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</si>
  <si>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</si>
  <si>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</si>
  <si>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</si>
  <si>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</si>
  <si>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</si>
  <si>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</si>
  <si>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</si>
  <si>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</si>
  <si>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</si>
  <si>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</si>
  <si>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</si>
  <si>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</si>
  <si>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</si>
  <si>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</si>
  <si>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</si>
  <si>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</si>
  <si>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</si>
  <si>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</si>
  <si>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</si>
  <si>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</si>
  <si>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</si>
  <si>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</si>
  <si>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</si>
  <si>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</si>
  <si>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</si>
  <si>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</si>
  <si>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</si>
  <si>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</si>
  <si>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</si>
  <si>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</si>
  <si>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</si>
  <si>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</si>
  <si>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</si>
  <si>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</si>
  <si>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</si>
  <si>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</si>
  <si>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</si>
  <si>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</si>
  <si>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</si>
  <si>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</si>
  <si>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</si>
  <si>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</si>
  <si>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</si>
  <si>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</si>
  <si>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</si>
  <si>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</si>
  <si>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</si>
  <si>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</si>
  <si>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</si>
  <si>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</si>
  <si>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</si>
  <si>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</si>
  <si>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</si>
  <si>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</si>
  <si>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</si>
  <si>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</si>
  <si>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</si>
  <si>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</si>
  <si>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</si>
  <si>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</si>
  <si>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</si>
  <si>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</si>
  <si>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</si>
  <si>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</si>
  <si>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</si>
  <si>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</si>
  <si>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</si>
  <si>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</si>
  <si>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</si>
  <si>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</si>
  <si>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</si>
  <si>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</si>
  <si>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</si>
  <si>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</si>
  <si>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</si>
  <si>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</si>
  <si>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</si>
  <si>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</si>
  <si>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</si>
  <si>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</si>
  <si>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</si>
  <si>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</si>
  <si>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</si>
  <si>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</si>
  <si>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</si>
  <si>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</si>
  <si>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</si>
  <si>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</si>
  <si>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</si>
  <si>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</si>
  <si>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</si>
  <si>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</si>
  <si>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</si>
  <si>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</si>
  <si>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</si>
  <si>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</si>
  <si>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</si>
  <si>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</si>
  <si>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</si>
  <si>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</si>
  <si>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</si>
  <si>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</si>
  <si>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</si>
  <si>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</si>
  <si>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</si>
  <si>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</si>
  <si>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</si>
  <si>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</si>
  <si>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</si>
  <si>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</si>
  <si>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</si>
  <si>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</si>
  <si>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</si>
  <si>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</si>
  <si>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</si>
  <si>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</si>
  <si>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</si>
  <si>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</si>
  <si>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</si>
  <si>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</si>
  <si>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</si>
  <si>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</si>
  <si>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</si>
  <si>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</si>
  <si>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</si>
  <si>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</si>
  <si>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</si>
  <si>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</si>
  <si>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</si>
  <si>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</si>
  <si>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</si>
  <si>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</si>
  <si>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</si>
  <si>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</si>
  <si>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</si>
  <si>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</si>
  <si>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</si>
  <si>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</si>
  <si>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</si>
  <si>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</si>
  <si>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</si>
  <si>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</si>
  <si>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</si>
  <si>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</si>
  <si>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</si>
  <si>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</si>
  <si>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</si>
  <si>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</si>
  <si>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</si>
  <si>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</si>
  <si>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</si>
  <si>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</si>
  <si>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</si>
  <si>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</si>
  <si>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</si>
  <si>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</si>
  <si>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</si>
  <si>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</si>
  <si>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</si>
  <si>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</si>
  <si>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</si>
  <si>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</si>
  <si>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</si>
  <si>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</si>
  <si>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</si>
  <si>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</si>
  <si>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</si>
  <si>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</si>
  <si>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</si>
  <si>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</si>
  <si>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</si>
  <si>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</si>
  <si>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</si>
  <si>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</si>
  <si>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</si>
  <si>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</si>
  <si>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</si>
  <si>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</si>
  <si>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</si>
  <si>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</si>
  <si>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</si>
  <si>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</si>
  <si>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</si>
  <si>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</si>
  <si>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</si>
  <si>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</si>
  <si>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</si>
  <si>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</si>
  <si>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</si>
  <si>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</si>
  <si>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</si>
  <si>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</si>
  <si>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</si>
  <si>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</si>
  <si>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</si>
  <si>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</si>
  <si>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</si>
  <si>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</si>
  <si>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</si>
  <si>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</si>
  <si>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</si>
  <si>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</si>
  <si>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</si>
  <si>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</si>
  <si>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</si>
  <si>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</si>
  <si>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</si>
  <si>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</si>
  <si>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</si>
  <si>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</si>
  <si>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</si>
  <si>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</si>
  <si>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</si>
  <si>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</si>
  <si>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</si>
  <si>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</si>
  <si>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</si>
  <si>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</si>
  <si>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</si>
  <si>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</si>
  <si>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</si>
  <si>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QM</t>
  </si>
  <si>
    <t>Steinkirchring 74, D-78056 Villingen-Schwenningen, Deutschland</t>
  </si>
  <si>
    <t>Hans-Jürgen Melhardt</t>
  </si>
  <si>
    <t>H.-J.Melhardt@meta-e2f.eu</t>
  </si>
  <si>
    <t>0049-7720-969487-41</t>
  </si>
  <si>
    <t>Geschäftsführender Gesellschafter</t>
  </si>
  <si>
    <t>60093</t>
  </si>
  <si>
    <t>www.meta-e2f.eu</t>
  </si>
  <si>
    <t>Supplier Self Assesment with a chapter for conflict minerals</t>
  </si>
  <si>
    <t>META E² F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</si>
</sst>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49" fontId="15" fillId="2" borderId="1" xfId="0" applyNumberFormat="1"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20" fillId="2" borderId="1" xfId="487" applyFont="1" applyFill="1" applyBorder="1" applyAlignment="1" applyProtection="1">
      <alignment horizontal="left" vertical="center" wrapText="1"/>
      <protection locked="0" hidden="1"/>
    </xf>
    <xf numFmtId="0" fontId="119" fillId="0" borderId="18" xfId="487"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8"/>
      <c r="B2" s="38" t="s">
        <v>1294</v>
      </c>
      <c r="C2" s="36"/>
      <c r="D2" s="241"/>
      <c r="E2" s="3"/>
      <c r="F2" s="36"/>
      <c r="G2" s="34"/>
    </row>
    <row r="3" spans="1:7">
      <c r="A3" s="338"/>
      <c r="B3" s="5" t="s">
        <v>1283</v>
      </c>
      <c r="C3" s="6"/>
      <c r="D3" s="242"/>
      <c r="E3" s="3"/>
      <c r="F3" s="6"/>
      <c r="G3" s="34"/>
    </row>
    <row r="4" spans="1:7" ht="15.75">
      <c r="A4" s="338"/>
      <c r="B4" s="41" t="s">
        <v>1296</v>
      </c>
      <c r="C4" s="7"/>
      <c r="D4" s="243"/>
      <c r="E4" s="3"/>
      <c r="F4" s="7"/>
      <c r="G4" s="34"/>
    </row>
    <row r="5" spans="1:7">
      <c r="A5" s="338"/>
      <c r="B5" s="40" t="s">
        <v>1531</v>
      </c>
      <c r="C5" s="4"/>
      <c r="D5" s="244"/>
      <c r="E5" s="3"/>
      <c r="F5" s="4"/>
      <c r="G5" s="34"/>
    </row>
    <row r="6" spans="1:7">
      <c r="A6" s="338"/>
      <c r="B6" s="8"/>
      <c r="C6" s="8"/>
      <c r="D6" s="245"/>
      <c r="E6" s="8"/>
      <c r="F6" s="8"/>
      <c r="G6" s="34"/>
    </row>
    <row r="7" spans="1:7">
      <c r="A7" s="338"/>
      <c r="B7" s="8"/>
      <c r="C7" s="8"/>
      <c r="D7" s="245"/>
      <c r="E7" s="8"/>
      <c r="F7" s="8"/>
      <c r="G7" s="34"/>
    </row>
    <row r="8" spans="1:7">
      <c r="A8" s="338"/>
      <c r="B8" s="8"/>
      <c r="C8" s="8"/>
      <c r="D8" s="245"/>
      <c r="E8" s="8"/>
      <c r="F8" s="8"/>
      <c r="G8" s="34"/>
    </row>
    <row r="9" spans="1:7">
      <c r="A9" s="338"/>
      <c r="B9" s="341" t="s">
        <v>1297</v>
      </c>
      <c r="C9" s="341"/>
      <c r="D9" s="341"/>
      <c r="E9" s="341"/>
      <c r="F9" s="341"/>
      <c r="G9" s="34"/>
    </row>
    <row r="10" spans="1:7" ht="27" customHeight="1">
      <c r="A10" s="338"/>
      <c r="B10" s="342" t="s">
        <v>720</v>
      </c>
      <c r="C10" s="342"/>
      <c r="D10" s="342"/>
      <c r="E10" s="342"/>
      <c r="F10" s="342"/>
      <c r="G10" s="34"/>
    </row>
    <row r="11" spans="1:7" ht="27" customHeight="1">
      <c r="A11" s="338"/>
      <c r="B11" s="343"/>
      <c r="C11" s="343"/>
      <c r="D11" s="343"/>
      <c r="E11" s="343"/>
      <c r="F11" s="343"/>
      <c r="G11" s="34"/>
    </row>
    <row r="12" spans="1:7" ht="16.5">
      <c r="A12" s="338"/>
      <c r="B12" s="42" t="s">
        <v>1295</v>
      </c>
      <c r="C12" s="43" t="s">
        <v>1298</v>
      </c>
      <c r="D12" s="246" t="s">
        <v>1299</v>
      </c>
      <c r="E12" s="43" t="s">
        <v>993</v>
      </c>
      <c r="F12" s="43" t="s">
        <v>994</v>
      </c>
      <c r="G12" s="34"/>
    </row>
    <row r="13" spans="1:7" ht="33.75">
      <c r="A13" s="338"/>
      <c r="B13" s="2">
        <v>1</v>
      </c>
      <c r="C13" s="37" t="s">
        <v>1606</v>
      </c>
      <c r="D13" s="39" t="s">
        <v>1333</v>
      </c>
      <c r="E13" s="217" t="s">
        <v>1300</v>
      </c>
      <c r="F13" s="217"/>
      <c r="G13" s="34"/>
    </row>
    <row r="14" spans="1:7" ht="33.75">
      <c r="A14" s="338"/>
      <c r="B14" s="2">
        <v>2</v>
      </c>
      <c r="C14" s="37" t="s">
        <v>1606</v>
      </c>
      <c r="D14" s="39" t="s">
        <v>1515</v>
      </c>
      <c r="E14" s="217" t="s">
        <v>818</v>
      </c>
      <c r="F14" s="217" t="s">
        <v>819</v>
      </c>
      <c r="G14" s="34"/>
    </row>
    <row r="15" spans="1:7" ht="88.9" customHeight="1">
      <c r="A15" s="338"/>
      <c r="B15" s="344">
        <v>2.0099999999999998</v>
      </c>
      <c r="C15" s="335" t="s">
        <v>1606</v>
      </c>
      <c r="D15" s="347" t="s">
        <v>3307</v>
      </c>
      <c r="E15" s="218" t="s">
        <v>995</v>
      </c>
      <c r="F15" s="218" t="s">
        <v>998</v>
      </c>
      <c r="G15" s="34"/>
    </row>
    <row r="16" spans="1:7" ht="99" customHeight="1">
      <c r="A16" s="338"/>
      <c r="B16" s="345"/>
      <c r="C16" s="336"/>
      <c r="D16" s="348"/>
      <c r="E16" s="219"/>
      <c r="F16" s="219" t="s">
        <v>996</v>
      </c>
      <c r="G16" s="34"/>
    </row>
    <row r="17" spans="1:7" ht="63" customHeight="1">
      <c r="A17" s="338"/>
      <c r="B17" s="346"/>
      <c r="C17" s="337"/>
      <c r="D17" s="349"/>
      <c r="E17" s="37"/>
      <c r="F17" s="37" t="s">
        <v>997</v>
      </c>
      <c r="G17" s="34"/>
    </row>
    <row r="18" spans="1:7" ht="117" customHeight="1">
      <c r="A18" s="338"/>
      <c r="B18" s="344">
        <v>2.02</v>
      </c>
      <c r="C18" s="335" t="s">
        <v>1606</v>
      </c>
      <c r="D18" s="347" t="s">
        <v>3308</v>
      </c>
      <c r="E18" s="218" t="s">
        <v>721</v>
      </c>
      <c r="F18" s="218" t="s">
        <v>812</v>
      </c>
      <c r="G18" s="34"/>
    </row>
    <row r="19" spans="1:7" ht="70.900000000000006" customHeight="1">
      <c r="A19" s="338"/>
      <c r="B19" s="345"/>
      <c r="C19" s="336"/>
      <c r="D19" s="348"/>
      <c r="E19" s="219" t="s">
        <v>817</v>
      </c>
      <c r="F19" s="219" t="s">
        <v>722</v>
      </c>
      <c r="G19" s="34"/>
    </row>
    <row r="20" spans="1:7" ht="90.75" customHeight="1">
      <c r="A20" s="338"/>
      <c r="B20" s="345"/>
      <c r="C20" s="336"/>
      <c r="D20" s="348"/>
      <c r="E20" s="219"/>
      <c r="F20" s="219" t="s">
        <v>1000</v>
      </c>
      <c r="G20" s="34"/>
    </row>
    <row r="21" spans="1:7" ht="74.25" customHeight="1">
      <c r="A21" s="338"/>
      <c r="B21" s="346"/>
      <c r="C21" s="337"/>
      <c r="D21" s="349"/>
      <c r="E21" s="37"/>
      <c r="F21" s="37" t="s">
        <v>999</v>
      </c>
      <c r="G21" s="34"/>
    </row>
    <row r="22" spans="1:7" ht="90" customHeight="1">
      <c r="A22" s="338"/>
      <c r="B22" s="329">
        <v>2.0299999999999998</v>
      </c>
      <c r="C22" s="329" t="s">
        <v>1258</v>
      </c>
      <c r="D22" s="332" t="s">
        <v>3309</v>
      </c>
      <c r="E22" s="335" t="s">
        <v>719</v>
      </c>
      <c r="F22" s="218" t="s">
        <v>745</v>
      </c>
      <c r="G22" s="34"/>
    </row>
    <row r="23" spans="1:7" ht="109.5" customHeight="1">
      <c r="A23" s="338"/>
      <c r="B23" s="330"/>
      <c r="C23" s="330"/>
      <c r="D23" s="333"/>
      <c r="E23" s="336"/>
      <c r="F23" s="219" t="s">
        <v>1259</v>
      </c>
      <c r="G23" s="34"/>
    </row>
    <row r="24" spans="1:7" ht="74.25" customHeight="1">
      <c r="A24" s="338"/>
      <c r="B24" s="331"/>
      <c r="C24" s="331"/>
      <c r="D24" s="334"/>
      <c r="E24" s="337"/>
      <c r="F24" s="37" t="s">
        <v>718</v>
      </c>
      <c r="G24" s="34"/>
    </row>
    <row r="25" spans="1:7" ht="72" customHeight="1">
      <c r="A25" s="338"/>
      <c r="B25" s="2" t="s">
        <v>743</v>
      </c>
      <c r="C25" s="37" t="s">
        <v>744</v>
      </c>
      <c r="D25" s="39" t="s">
        <v>3310</v>
      </c>
      <c r="E25" s="37" t="s">
        <v>3303</v>
      </c>
      <c r="F25" s="37" t="s">
        <v>746</v>
      </c>
      <c r="G25" s="34"/>
    </row>
    <row r="26" spans="1:7" ht="97.9" customHeight="1">
      <c r="A26" s="338"/>
      <c r="B26" s="350">
        <v>3</v>
      </c>
      <c r="C26" s="344" t="s">
        <v>82</v>
      </c>
      <c r="D26" s="347" t="s">
        <v>3311</v>
      </c>
      <c r="E26" s="335" t="s">
        <v>0</v>
      </c>
      <c r="F26" s="218" t="s">
        <v>76</v>
      </c>
      <c r="G26" s="34"/>
    </row>
    <row r="27" spans="1:7" ht="90" customHeight="1">
      <c r="A27" s="338"/>
      <c r="B27" s="351"/>
      <c r="C27" s="345"/>
      <c r="D27" s="348"/>
      <c r="E27" s="336"/>
      <c r="F27" s="219" t="s">
        <v>71</v>
      </c>
      <c r="G27" s="34"/>
    </row>
    <row r="28" spans="1:7" ht="19.149999999999999" customHeight="1">
      <c r="A28" s="338"/>
      <c r="B28" s="351"/>
      <c r="C28" s="345"/>
      <c r="D28" s="348"/>
      <c r="E28" s="336"/>
      <c r="F28" s="219" t="s">
        <v>72</v>
      </c>
      <c r="G28" s="34"/>
    </row>
    <row r="29" spans="1:7" ht="74.45" customHeight="1">
      <c r="A29" s="338"/>
      <c r="B29" s="351"/>
      <c r="C29" s="345"/>
      <c r="D29" s="348"/>
      <c r="E29" s="336"/>
      <c r="F29" s="219" t="s">
        <v>73</v>
      </c>
      <c r="G29" s="34"/>
    </row>
    <row r="30" spans="1:7" ht="62.45" customHeight="1">
      <c r="A30" s="338"/>
      <c r="B30" s="351"/>
      <c r="C30" s="345"/>
      <c r="D30" s="348"/>
      <c r="E30" s="336"/>
      <c r="F30" s="219" t="s">
        <v>74</v>
      </c>
      <c r="G30" s="34"/>
    </row>
    <row r="31" spans="1:7" ht="81" customHeight="1">
      <c r="A31" s="338"/>
      <c r="B31" s="351"/>
      <c r="C31" s="345"/>
      <c r="D31" s="348"/>
      <c r="E31" s="336"/>
      <c r="F31" s="219" t="s">
        <v>75</v>
      </c>
      <c r="G31" s="34"/>
    </row>
    <row r="32" spans="1:7" ht="48.6" customHeight="1">
      <c r="A32" s="338"/>
      <c r="B32" s="351"/>
      <c r="C32" s="345"/>
      <c r="D32" s="348"/>
      <c r="E32" s="336"/>
      <c r="F32" s="219" t="s">
        <v>78</v>
      </c>
      <c r="G32" s="34"/>
    </row>
    <row r="33" spans="1:7" ht="98.45" customHeight="1">
      <c r="A33" s="338"/>
      <c r="B33" s="351"/>
      <c r="C33" s="345"/>
      <c r="D33" s="348"/>
      <c r="E33" s="336"/>
      <c r="F33" s="219" t="s">
        <v>77</v>
      </c>
      <c r="G33" s="34"/>
    </row>
    <row r="34" spans="1:7" ht="88.9" customHeight="1">
      <c r="A34" s="338"/>
      <c r="B34" s="351"/>
      <c r="C34" s="345"/>
      <c r="D34" s="348"/>
      <c r="E34" s="336"/>
      <c r="F34" s="219" t="s">
        <v>79</v>
      </c>
      <c r="G34" s="34"/>
    </row>
    <row r="35" spans="1:7" ht="28.9" customHeight="1">
      <c r="A35" s="338"/>
      <c r="B35" s="351"/>
      <c r="C35" s="345"/>
      <c r="D35" s="348"/>
      <c r="E35" s="336"/>
      <c r="F35" s="219" t="s">
        <v>80</v>
      </c>
      <c r="G35" s="34"/>
    </row>
    <row r="36" spans="1:7" ht="126.75">
      <c r="A36" s="338"/>
      <c r="B36" s="352"/>
      <c r="C36" s="346"/>
      <c r="D36" s="349"/>
      <c r="E36" s="337"/>
      <c r="F36" s="220" t="s">
        <v>81</v>
      </c>
      <c r="G36" s="34"/>
    </row>
    <row r="37" spans="1:7" ht="123.75">
      <c r="A37" s="338"/>
      <c r="B37" s="176">
        <v>3.01</v>
      </c>
      <c r="C37" s="177" t="s">
        <v>82</v>
      </c>
      <c r="D37" s="39" t="s">
        <v>3312</v>
      </c>
      <c r="E37" s="221" t="s">
        <v>1888</v>
      </c>
      <c r="F37" s="222" t="s">
        <v>2032</v>
      </c>
      <c r="G37" s="34"/>
    </row>
    <row r="38" spans="1:7" ht="112.5">
      <c r="A38" s="338"/>
      <c r="B38" s="176">
        <v>3.02</v>
      </c>
      <c r="C38" s="177" t="s">
        <v>1929</v>
      </c>
      <c r="D38" s="39" t="s">
        <v>3313</v>
      </c>
      <c r="E38" s="221" t="s">
        <v>1950</v>
      </c>
      <c r="F38" s="222" t="s">
        <v>2033</v>
      </c>
      <c r="G38" s="34"/>
    </row>
    <row r="39" spans="1:7" ht="101.25">
      <c r="A39" s="338"/>
      <c r="B39" s="194">
        <v>4</v>
      </c>
      <c r="C39" s="193" t="s">
        <v>2256</v>
      </c>
      <c r="D39" s="39" t="s">
        <v>3314</v>
      </c>
      <c r="E39" s="37" t="s">
        <v>3241</v>
      </c>
      <c r="F39" s="37" t="s">
        <v>2257</v>
      </c>
      <c r="G39" s="34"/>
    </row>
    <row r="40" spans="1:7" ht="56.25">
      <c r="A40" s="338"/>
      <c r="B40" s="176">
        <v>4.01</v>
      </c>
      <c r="C40" s="193" t="s">
        <v>2256</v>
      </c>
      <c r="D40" s="39" t="s">
        <v>3316</v>
      </c>
      <c r="E40" s="37" t="s">
        <v>3262</v>
      </c>
      <c r="F40" s="37" t="s">
        <v>3268</v>
      </c>
      <c r="G40" s="34"/>
    </row>
    <row r="41" spans="1:7" ht="56.25">
      <c r="A41" s="338"/>
      <c r="B41" s="176" t="s">
        <v>3301</v>
      </c>
      <c r="C41" s="193" t="s">
        <v>2256</v>
      </c>
      <c r="D41" s="39" t="s">
        <v>3315</v>
      </c>
      <c r="E41" s="37" t="s">
        <v>3304</v>
      </c>
      <c r="F41" s="37" t="s">
        <v>3302</v>
      </c>
      <c r="G41" s="34"/>
    </row>
    <row r="42" spans="1:7" ht="56.25">
      <c r="A42" s="338"/>
      <c r="B42" s="176" t="s">
        <v>3353</v>
      </c>
      <c r="C42" s="193" t="s">
        <v>2256</v>
      </c>
      <c r="D42" s="39" t="s">
        <v>3587</v>
      </c>
      <c r="E42" s="37" t="s">
        <v>3303</v>
      </c>
      <c r="F42" s="37" t="s">
        <v>3354</v>
      </c>
      <c r="G42" s="34"/>
    </row>
    <row r="43" spans="1:7" ht="123.75">
      <c r="A43" s="338"/>
      <c r="B43" s="211">
        <v>4.0999999999999996</v>
      </c>
      <c r="C43" s="193" t="s">
        <v>3586</v>
      </c>
      <c r="D43" s="212">
        <v>42867</v>
      </c>
      <c r="E43" s="223" t="s">
        <v>3589</v>
      </c>
      <c r="F43" s="37" t="s">
        <v>3588</v>
      </c>
      <c r="G43" s="34"/>
    </row>
    <row r="44" spans="1:7" ht="78.75">
      <c r="A44" s="338"/>
      <c r="B44" s="211">
        <v>4.2</v>
      </c>
      <c r="C44" s="193" t="s">
        <v>3586</v>
      </c>
      <c r="D44" s="212">
        <v>42704</v>
      </c>
      <c r="E44" s="223" t="s">
        <v>3904</v>
      </c>
      <c r="F44" s="37" t="s">
        <v>3862</v>
      </c>
      <c r="G44" s="34"/>
    </row>
    <row r="45" spans="1:7" ht="157.5">
      <c r="A45" s="338"/>
      <c r="B45" s="306">
        <v>5</v>
      </c>
      <c r="C45" s="193" t="s">
        <v>3586</v>
      </c>
      <c r="D45" s="212">
        <v>42867</v>
      </c>
      <c r="E45" s="223" t="s">
        <v>14814</v>
      </c>
      <c r="F45" s="37" t="s">
        <v>14289</v>
      </c>
      <c r="G45" s="34"/>
    </row>
    <row r="46" spans="1:7" ht="45">
      <c r="A46" s="338"/>
      <c r="B46" s="211">
        <v>5.01</v>
      </c>
      <c r="C46" s="193" t="s">
        <v>3586</v>
      </c>
      <c r="D46" s="212">
        <v>42907</v>
      </c>
      <c r="E46" s="223" t="s">
        <v>14936</v>
      </c>
      <c r="F46" s="37" t="s">
        <v>14289</v>
      </c>
      <c r="G46" s="34"/>
    </row>
    <row r="47" spans="1:7" ht="67.5">
      <c r="A47" s="338"/>
      <c r="B47" s="211">
        <v>5.0999999999999996</v>
      </c>
      <c r="C47" s="193" t="s">
        <v>3586</v>
      </c>
      <c r="D47" s="212">
        <v>43070</v>
      </c>
      <c r="E47" s="223" t="s">
        <v>15170</v>
      </c>
      <c r="F47" s="37" t="s">
        <v>15171</v>
      </c>
      <c r="G47" s="34"/>
    </row>
    <row r="48" spans="1:7" ht="13.5" thickBot="1">
      <c r="A48" s="339"/>
      <c r="B48" s="340" t="str">
        <f ca="1">OFFSET(L!$C$1,MATCH("General"&amp;"Cpy",L!$A:$A,0)-1,SL,,)</f>
        <v>© 2017 Conflict-Free Sourcing Initiative. All rights reserved.</v>
      </c>
      <c r="C48" s="340"/>
      <c r="D48" s="340"/>
      <c r="E48" s="340"/>
      <c r="F48" s="340"/>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baseColWidth="10"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baseColWidth="10" defaultColWidth="9"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baseColWidth="10" defaultColWidth="9" defaultRowHeight="12.75"/>
  <cols>
    <col min="1" max="1" width="143" customWidth="1"/>
    <col min="2" max="2" width="3" customWidth="1"/>
  </cols>
  <sheetData>
    <row r="1" spans="1:2" ht="100.5" customHeight="1">
      <c r="A1" s="128" t="str">
        <f ca="1">OFFSET(L!$C$1,MATCH("Instructions"&amp;ADDRESS(ROW(),COLUMN(),4),L!$A:$A,0)-1,SL,,)</f>
        <v>CFSI website: (www.conflictfreesourcing.org)
Schulung und Beratung, Vorlagen, Konfliktfreie Metalle, konforme Schmelzhütten Liste</v>
      </c>
      <c r="B1" s="119" t="s">
        <v>724</v>
      </c>
    </row>
    <row r="2" spans="1:2" ht="30">
      <c r="A2" s="129" t="str">
        <f ca="1">OFFSET(L!$C$1,MATCH("Instructions"&amp;ADDRESS(ROW(),COLUMN(),4),L!$A:$A,0)-1,SL,,)</f>
        <v>Einführung</v>
      </c>
      <c r="B2" s="119" t="s">
        <v>1862</v>
      </c>
    </row>
    <row r="3" spans="1:2" ht="210">
      <c r="A3" s="126" t="str">
        <f ca="1">OFFSET(L!$C$1,MATCH("Instructions"&amp;ADDRESS(ROW(),COLUMN(),4),L!$A:$A,0)-1,SL,,)</f>
        <v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v>
      </c>
      <c r="B3" s="119" t="s">
        <v>1863</v>
      </c>
    </row>
    <row r="4" spans="1:2" ht="150">
      <c r="A4" s="126"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v>
      </c>
      <c r="B4" s="119" t="s">
        <v>1869</v>
      </c>
    </row>
    <row r="5" spans="1:2" ht="15">
      <c r="A5" s="130"/>
      <c r="B5" s="119"/>
    </row>
    <row r="6" spans="1:2" ht="30">
      <c r="A6" s="129" t="str">
        <f ca="1">OFFSET(L!$C$1,MATCH("Instructions"&amp;ADDRESS(ROW(),COLUMN(),4),L!$A:$A,0)-1,SL,,)</f>
        <v>Anleitung zum Ausfüllen von Informationen zu Unternehmen (Zeilen 8 - 22).  Die Kommentare nur in englischer Sprache.</v>
      </c>
      <c r="B6" s="119" t="s">
        <v>1862</v>
      </c>
    </row>
    <row r="7" spans="1:2" ht="15">
      <c r="A7" s="126" t="str">
        <f ca="1">OFFSET(L!$C$1,MATCH("Instructions"&amp;ADDRESS(ROW(),COLUMN(),4),L!$A:$A,0)-1,SL,,)</f>
        <v>Hinweis: Eingaben mit (*) sind Pflichtfelder</v>
      </c>
      <c r="B7" s="119"/>
    </row>
    <row r="8" spans="1:2" ht="30">
      <c r="A8" s="126" t="str">
        <f ca="1">OFFSET(L!$C$1,MATCH("Instructions"&amp;ADDRESS(ROW(),COLUMN(),4),L!$A:$A,0)-1,SL,,)</f>
        <v>1. Geben Sie hier den rechtmäßigen Firmennamen Ihres Unternehmens ein. Bitte verwenden Sie keine Abkürzungen. In diesem Feld haben Sie die Möglichkeit, weitere Geschäftsnamen, DBAs usw. hinzuzufügen.</v>
      </c>
      <c r="B8" s="119"/>
    </row>
    <row r="9" spans="1:2" ht="375">
      <c r="A9" s="18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9" t="s">
        <v>1861</v>
      </c>
    </row>
    <row r="10" spans="1:2" ht="30">
      <c r="A10" s="126" t="str">
        <f ca="1">OFFSET(L!$C$1,MATCH("Instructions"&amp;ADDRESS(ROW(),COLUMN(),4),L!$A:$A,0)-1,SL,,)</f>
        <v>3.Geben sie ihre eindeutige Firmenidentifikationsnummer (DUNS Nummer, Steuernummer, Kunden-spezifische Kennung, etc.) ein</v>
      </c>
      <c r="B10" s="119"/>
    </row>
    <row r="11" spans="1:2" ht="15">
      <c r="A11" s="126" t="str">
        <f ca="1">OFFSET(L!$C$1,MATCH("Instructions"&amp;ADDRESS(ROW(),COLUMN(),4),L!$A:$A,0)-1,SL,,)</f>
        <v>4. Geben Sie die Quelle für die eindeutige Kennung oder Code ( "DUNS",  "MWST","Kunde", etc. ) an.</v>
      </c>
      <c r="B11" s="119"/>
    </row>
    <row r="12" spans="1:2" ht="30">
      <c r="A12" s="126" t="str">
        <f ca="1">OFFSET(L!$C$1,MATCH("Instructions"&amp;ADDRESS(ROW(),COLUMN(),4),L!$A:$A,0)-1,SL,,)</f>
        <v>5. Geben Sie Ihre vollständige Firmenanschrift an (Straße, Stadt, Postleitzahl,  Bundesland).  Dieses Feld ist optional.</v>
      </c>
      <c r="B12" s="119" t="s">
        <v>1862</v>
      </c>
    </row>
    <row r="13" spans="1:2" ht="15">
      <c r="A13" s="126" t="str">
        <f ca="1">OFFSET(L!$C$1,MATCH("Instructions"&amp;ADDRESS(ROW(),COLUMN(),4),L!$A:$A,0)-1,SL,,)</f>
        <v>6. Geben Sie den Namen der Kontaktperson zum Inhalt der Erklärung an. Dies ist ein obligatorisches Feld.</v>
      </c>
      <c r="B13" s="119"/>
    </row>
    <row r="14" spans="1:2" ht="45">
      <c r="A14" s="126"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9"/>
    </row>
    <row r="15" spans="1:2" ht="15">
      <c r="A15" s="126" t="str">
        <f ca="1">OFFSET(L!$C$1,MATCH("Instructions"&amp;ADDRESS(ROW(),COLUMN(),4),L!$A:$A,0)-1,SL,,)</f>
        <v>8. Geben Sie die Telefonnummer des Kontakts an. Dies ist ein obligatorisches Feld.</v>
      </c>
      <c r="B15" s="119"/>
    </row>
    <row r="16" spans="1:2" ht="45">
      <c r="A16" s="126"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9"/>
    </row>
    <row r="17" spans="1:2" ht="15">
      <c r="A17" s="126" t="str">
        <f ca="1">OFFSET(L!$C$1,MATCH("Instructions"&amp;ADDRESS(ROW(),COLUMN(),4),L!$A:$A,0)-1,SL,,)</f>
        <v>10. Geben Sie den Titel für den Namen des Bevollmächtigten an. Dieses Feld ist optional.</v>
      </c>
      <c r="B17" s="119"/>
    </row>
    <row r="18" spans="1:2" ht="45">
      <c r="A18" s="126"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9"/>
    </row>
    <row r="19" spans="1:2" ht="15">
      <c r="A19" s="126" t="str">
        <f ca="1">OFFSET(L!$C$1,MATCH("Instructions"&amp;ADDRESS(ROW(),COLUMN(),4),L!$A:$A,0)-1,SL,,)</f>
        <v>12. Geben Sie die Telefonnummer des Bevollmächtigten an. Dies ist ein obligatorisches Feld.</v>
      </c>
      <c r="B19" s="119"/>
    </row>
    <row r="20" spans="1:2" ht="30">
      <c r="A20" s="126" t="str">
        <f ca="1">OFFSET(L!$C$1,MATCH("Instructions"&amp;ADDRESS(ROW(),COLUMN(),4),L!$A:$A,0)-1,SL,,)</f>
        <v>13. Bitte geben Sie das Datum der Fertigstellung für dieses Formblatt mit dem Format TT-MMM-JJJJ ein. Dies ist ein obligatorisches Feld.</v>
      </c>
      <c r="B20" s="119"/>
    </row>
    <row r="21" spans="1:2" ht="30">
      <c r="A21" s="126" t="str">
        <f ca="1">OFFSET(L!$C$1,MATCH("Instructions"&amp;ADDRESS(ROW(),COLUMN(),4),L!$A:$A,0)-1,SL,,)</f>
        <v>14. Zum Beispiel kann der Benutzer die Datei unter dem Namen speichern: companyname-datum.xls (Datum im Format JJJJ-MM-TT).</v>
      </c>
      <c r="B21" s="119" t="s">
        <v>1862</v>
      </c>
    </row>
    <row r="22" spans="1:2" ht="15">
      <c r="A22" s="130"/>
      <c r="B22" s="119"/>
    </row>
    <row r="23" spans="1:2" ht="30">
      <c r="A23" s="129" t="str">
        <f ca="1">OFFSET(L!$C$1,MATCH("Instructions"&amp;ADDRESS(ROW(),COLUMN(),4),L!$A:$A,0)-1,SL,,)</f>
        <v>Anweisungen für das Ausfüllen der sieben Due Diligence Fragen (Zeilen 24 - 65).
Antworten bitte nur in englischer Sprache eingeben.</v>
      </c>
      <c r="B23" s="119" t="s">
        <v>1862</v>
      </c>
    </row>
    <row r="24" spans="1:2" ht="90">
      <c r="A24" s="126"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9" t="s">
        <v>1865</v>
      </c>
    </row>
    <row r="25" spans="1:2" ht="75">
      <c r="A25" s="126"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9" t="s">
        <v>1862</v>
      </c>
    </row>
    <row r="26" spans="1:2" ht="270">
      <c r="A26" s="126"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9" t="s">
        <v>1862</v>
      </c>
    </row>
    <row r="27" spans="1:2" ht="30">
      <c r="A27" s="126" t="str">
        <f ca="1">OFFSET(L!$C$1,MATCH("Instructions"&amp;ADDRESS(ROW(),COLUMN(),4),L!$A:$A,0)-1,SL,,)</f>
        <v>Manche Unternehmen benötigen eine Begründung für eine "Nein" -Antwort im Kommentarfeld</v>
      </c>
      <c r="B27" s="119" t="s">
        <v>1862</v>
      </c>
    </row>
    <row r="28" spans="1:2" ht="240">
      <c r="A28" s="126"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9"/>
    </row>
    <row r="29" spans="1:2" ht="180">
      <c r="A29" s="126"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v>
      </c>
      <c r="B29" s="119" t="s">
        <v>1862</v>
      </c>
    </row>
    <row r="30" spans="1:2" ht="150">
      <c r="A30" s="126"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9" t="s">
        <v>1862</v>
      </c>
    </row>
    <row r="31" spans="1:2" ht="210">
      <c r="A31" s="126"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1" s="119" t="s">
        <v>1865</v>
      </c>
    </row>
    <row r="32" spans="1:2" ht="75">
      <c r="A32" s="126"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9"/>
    </row>
    <row r="33" spans="1:2" ht="60">
      <c r="A33" s="126"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9" t="s">
        <v>1862</v>
      </c>
    </row>
    <row r="34" spans="1:2" ht="15">
      <c r="A34" s="126" t="str">
        <f ca="1">OFFSET(L!$C$1,MATCH("Instructions"&amp;ADDRESS(ROW(),COLUMN(),4),L!$A:$A,0)-1,SL,,)</f>
        <v>Geben Sie, falls notwendig, Anmerkungen im Kommentarbereich ein, die für eine Klarstellung ihrer Antwort hilfreich sind.</v>
      </c>
      <c r="B34" s="119"/>
    </row>
    <row r="35" spans="1:2" ht="15">
      <c r="A35" s="130"/>
      <c r="B35" s="119"/>
    </row>
    <row r="36" spans="1:2" ht="45">
      <c r="A36" s="129" t="str">
        <f ca="1">OFFSET(L!$C$1,MATCH("Instructions"&amp;ADDRESS(ROW(),COLUMN(),4),L!$A:$A,0)-1,SL,,)</f>
        <v>Instruktionen zur Beantwortung der Fragen A. – I. (Reihen 69–86).  Die Fragen A. bis I. müssen beantwortet werden, wenn die Antwort auf Frage 1 für irgendein Metall „Ja“ lautet.
Bitte geben Sie Ihre Antworten nur auf ENGLISCH</v>
      </c>
      <c r="B36" s="119" t="s">
        <v>1862</v>
      </c>
    </row>
    <row r="37" spans="1:2" ht="135">
      <c r="A37" s="126"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9" t="s">
        <v>1864</v>
      </c>
    </row>
    <row r="38" spans="1:2" ht="75">
      <c r="A38" s="126"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v>
      </c>
      <c r="B38" s="119"/>
    </row>
    <row r="39" spans="1:2" ht="75">
      <c r="A39" s="126"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v>
      </c>
      <c r="B39" s="119"/>
    </row>
    <row r="40" spans="1:2" ht="75">
      <c r="A40" s="126"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v>
      </c>
      <c r="B40" s="119" t="s">
        <v>1867</v>
      </c>
    </row>
    <row r="41" spans="1:2" ht="75">
      <c r="A41" s="126"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9" t="s">
        <v>1865</v>
      </c>
    </row>
    <row r="42" spans="1:2" ht="180">
      <c r="A42" s="126"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v>
      </c>
      <c r="B42" s="119" t="s">
        <v>1866</v>
      </c>
    </row>
    <row r="43" spans="1:2" ht="165">
      <c r="A43" s="126"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9" t="s">
        <v>1862</v>
      </c>
    </row>
    <row r="44" spans="1:2" ht="135">
      <c r="A44" s="126" t="str">
        <f ca="1">OFFSET(L!$C$1,MATCH("Instructions"&amp;ADDRESS(ROW(),COLUMN(),4),L!$A:$A,0)-1,SL,,)</f>
        <v>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9" t="s">
        <v>1863</v>
      </c>
    </row>
    <row r="45" spans="1:2" ht="75">
      <c r="A45" s="126"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9" t="s">
        <v>1862</v>
      </c>
    </row>
    <row r="46" spans="1:2" ht="45">
      <c r="A46" s="126"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9" t="s">
        <v>1865</v>
      </c>
    </row>
    <row r="47" spans="1:2" ht="15">
      <c r="A47" s="130"/>
      <c r="B47" s="119"/>
    </row>
    <row r="48" spans="1:2" ht="30">
      <c r="A48" s="129" t="str">
        <f ca="1">OFFSET(L!$C$1,MATCH("Instructions"&amp;ADDRESS(ROW(),COLUMN(),4),L!$A:$A,0)-1,SL,,)</f>
        <v>Hinweis: Spalten mit (*) sind Pflichtfelder</v>
      </c>
      <c r="B48" s="119" t="s">
        <v>1862</v>
      </c>
    </row>
    <row r="49" spans="1:2" ht="45">
      <c r="A49" s="126"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49" s="119"/>
    </row>
    <row r="50" spans="1:2" ht="60">
      <c r="A50" s="126"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9" t="s">
        <v>1861</v>
      </c>
    </row>
    <row r="51" spans="1:2" ht="30">
      <c r="A51" s="126" t="str">
        <f ca="1">OFFSET(L!$C$1,MATCH("Instructions"&amp;ADDRESS(ROW(),COLUMN(),4),L!$A:$A,0)-1,SL,,)</f>
        <v>2.  Metall ( * ) - Verwenden Sie das Pull-down-Menü, um das Metall auszuwählen,  für welches Sie Informationen über den Schmelzer eingeben. Dies ist ein Pflichteingabefeld.</v>
      </c>
      <c r="B51" s="119" t="s">
        <v>1862</v>
      </c>
    </row>
    <row r="52" spans="1:2" ht="75">
      <c r="A52" s="126"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9"/>
    </row>
    <row r="53" spans="1:2" ht="45">
      <c r="A53" s="20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9" t="s">
        <v>1862</v>
      </c>
    </row>
    <row r="54" spans="1:2" ht="60">
      <c r="A54" s="126"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9" t="s">
        <v>1861</v>
      </c>
    </row>
    <row r="55" spans="1:2" ht="75">
      <c r="A55" s="126"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9" t="s">
        <v>1867</v>
      </c>
    </row>
    <row r="56" spans="1:2" ht="60">
      <c r="A56" s="126"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9" t="s">
        <v>1861</v>
      </c>
    </row>
    <row r="57" spans="1:2" ht="60">
      <c r="A57" s="126" t="str">
        <f ca="1">OFFSET(L!$C$1,MATCH("Instructions"&amp;ADDRESS(ROW(),COLUMN(),4),L!$A:$A,0)-1,SL,,)</f>
        <v>8. Straße des Schmelzofens – Geben Sie den Straßennamen des Schmelzofenstandortes an. Das Ausfüllen dieses Feldes ist freiwillig.</v>
      </c>
      <c r="B57" s="119" t="s">
        <v>1861</v>
      </c>
    </row>
    <row r="58" spans="1:2" ht="60">
      <c r="A58" s="126" t="str">
        <f ca="1">OFFSET(L!$C$1,MATCH("Instructions"&amp;ADDRESS(ROW(),COLUMN(),4),L!$A:$A,0)-1,SL,,)</f>
        <v>9. Ort des Schmelzofens – Geben Sie den Namen des Ortes an, in dem sich der Schmelzofen befindet. Das Ausfüllen dieses Feldes ist freiwillig.</v>
      </c>
      <c r="B58" s="119" t="s">
        <v>1861</v>
      </c>
    </row>
    <row r="59" spans="1:2" ht="30">
      <c r="A59" s="126" t="str">
        <f ca="1">OFFSET(L!$C$1,MATCH("Instructions"&amp;ADDRESS(ROW(),COLUMN(),4),L!$A:$A,0)-1,SL,,)</f>
        <v>10. Standort des Schmelzofens: Ggf. Bundesland/Region/Provinz – Geben Sie das Bundesland oder die Region/Provinz des Schmelzofenstandortes an. Das Ausfüllen dieses Feldes ist freiwillig.</v>
      </c>
      <c r="B59" s="119" t="s">
        <v>1862</v>
      </c>
    </row>
    <row r="60" spans="1:2" ht="195">
      <c r="A60" s="126"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0" s="119" t="s">
        <v>1865</v>
      </c>
    </row>
    <row r="61" spans="1:2" ht="45">
      <c r="A61" s="126"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9" t="s">
        <v>1865</v>
      </c>
    </row>
    <row r="62" spans="1:2" ht="105">
      <c r="A62" s="126"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v>
      </c>
      <c r="B62" s="119" t="s">
        <v>1861</v>
      </c>
    </row>
    <row r="63" spans="1:2" ht="120">
      <c r="A63" s="126"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v>
      </c>
      <c r="B63" s="119" t="s">
        <v>1861</v>
      </c>
    </row>
    <row r="64" spans="1:2" ht="90">
      <c r="A64" s="126"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4" s="119"/>
    </row>
    <row r="65" spans="1:2" ht="30">
      <c r="A65" s="126" t="str">
        <f ca="1">OFFSET(L!$C$1,MATCH("Instructions"&amp;ADDRESS(ROW(),COLUMN(),4),L!$A:$A,0)-1,SL,,)</f>
        <v xml:space="preserve">16. Anmerkungen - geben Sie Ihre Anmerkungen zu den Schmelzhütten in das Textfeld ein. Beispiel: Smelter is being acquired by Company YYY </v>
      </c>
      <c r="B65" s="119"/>
    </row>
    <row r="66" spans="1:2" ht="90">
      <c r="A66" s="126"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9"/>
    </row>
    <row r="67" spans="1:2" s="28" customFormat="1" ht="15">
      <c r="A67" s="131"/>
      <c r="B67" s="119"/>
    </row>
    <row r="68" spans="1:2" s="28" customFormat="1" ht="165">
      <c r="A68" s="129" t="str">
        <f ca="1">OFFSET(L!$C$1,MATCH("Instructions"&amp;ADDRESS(ROW(),COLUMN(),4),L!$A:$A,0)-1,SL,,)</f>
        <v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68" s="119"/>
    </row>
    <row r="69" spans="1:2" s="28" customFormat="1" ht="15">
      <c r="A69" s="131"/>
      <c r="B69" s="119"/>
    </row>
    <row r="70" spans="1:2" ht="75">
      <c r="A70" s="129" t="str">
        <f ca="1">OFFSET(L!$C$1,MATCH("Instructions"&amp;ADDRESS(ROW(),COLUMN(),4),L!$A:$A,0)-1,SL,,)</f>
        <v>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9" t="s">
        <v>1862</v>
      </c>
    </row>
    <row r="71" spans="1:2" ht="165">
      <c r="A71" s="126" t="str">
        <f ca="1">OFFSET(L!$C$1,MATCH("Instructions"&amp;ADDRESS(ROW(),COLUMN(),4),L!$A:$A,0)-1,SL,,)</f>
        <v>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v>
      </c>
      <c r="B71" s="119" t="s">
        <v>1868</v>
      </c>
    </row>
    <row r="72" spans="1:2" ht="90">
      <c r="A72" s="126"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9" t="s">
        <v>1866</v>
      </c>
    </row>
    <row r="73" spans="1:2" ht="75">
      <c r="A73" s="126" t="str">
        <f ca="1">OFFSET(L!$C$1,MATCH("Instructions"&amp;ADDRESS(ROW(),COLUMN(),4),L!$A:$A,0)-1,SL,,)</f>
        <v xml:space="preserve">Beim Bearbeiten und der Benutzung der Liste oder eines jeglichen Werkzeuges und der Beachtung dessen, stimmt der Anwender dem vorhergehenden zu.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baseColWidth="10"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3"/>
      <c r="B1" s="354"/>
      <c r="C1" s="354"/>
      <c r="D1" s="355"/>
    </row>
    <row r="2" spans="1:5" ht="71.099999999999994" customHeight="1">
      <c r="A2" s="91"/>
      <c r="B2" s="172" t="str">
        <f ca="1">OFFSET(L!$C$1,MATCH("Definitions"&amp;ADDRESS(ROW(),COLUMN(),4),L!$A:$A,0)-1,SL,,)</f>
        <v>Posten</v>
      </c>
      <c r="C2" s="172" t="str">
        <f ca="1">OFFSET(L!$C$1,MATCH("Definitions"&amp;ADDRESS(ROW(),COLUMN(),4),L!$A:$A,0)-1,SL,,)</f>
        <v>Definition</v>
      </c>
      <c r="D2" s="357"/>
      <c r="E2" s="132"/>
    </row>
    <row r="3" spans="1:5" ht="63.95" customHeight="1">
      <c r="A3" s="91"/>
      <c r="B3" s="78" t="str">
        <f ca="1">OFFSET(L!$C$1,MATCH("Definitions"&amp;ADDRESS(ROW(),COLUMN(),4),L!$A:$A,0)-1,SL,,)</f>
        <v>3TG</v>
      </c>
      <c r="C3" s="78" t="str">
        <f ca="1">OFFSET(L!$C$1,MATCH("Definitions"&amp;ADDRESS(ROW(),COLUMN(),4),L!$A:$A,0)-1,SL,,)</f>
        <v>Zinn, Tantal, Wolfram, gold</v>
      </c>
      <c r="D3" s="357"/>
      <c r="E3" s="133" t="s">
        <v>1870</v>
      </c>
    </row>
    <row r="4" spans="1:5" ht="60">
      <c r="A4" s="91"/>
      <c r="B4" s="78" t="str">
        <f ca="1">OFFSET(L!$C$1,MATCH("Definitions"&amp;ADDRESS(ROW(),COLUMN(),4),L!$A:$A,0)-1,SL,,)</f>
        <v>Bevollmächtigter</v>
      </c>
      <c r="C4" s="78"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57"/>
      <c r="E4" s="133"/>
    </row>
    <row r="5" spans="1:5" ht="180">
      <c r="A5" s="91"/>
      <c r="B5" s="78" t="str">
        <f ca="1">OFFSET(L!$C$1,MATCH("Definitions"&amp;ADDRESS(ROW(),COLUMN(),4),L!$A:$A,0)-1,SL,,)</f>
        <v>CFSP(GASP) Compliant Smelter Liste</v>
      </c>
      <c r="C5" s="78" t="str">
        <f ca="1">OFFSET(L!$C$1,MATCH("Definitions"&amp;ADDRESS(ROW(),COLUMN(),4),L!$A:$A,0)-1,SL,,)</f>
        <v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v>
      </c>
      <c r="D5" s="357"/>
      <c r="E5" s="133" t="s">
        <v>1871</v>
      </c>
    </row>
    <row r="6" spans="1:5" ht="60">
      <c r="A6" s="91"/>
      <c r="B6" s="78" t="str">
        <f ca="1">OFFSET(L!$C$1,MATCH("Definitions"&amp;ADDRESS(ROW(),COLUMN(),4),L!$A:$A,0)-1,SL,,)</f>
        <v>Konfliktfreie Anwendungsverteilung Smelter Programm (GASP)(CFSP)</v>
      </c>
      <c r="C6" s="78" t="str">
        <f ca="1">OFFSET(L!$C$1,MATCH("Definitions"&amp;ADDRESS(ROW(),COLUMN(),4),L!$A:$A,0)-1,SL,,)</f>
        <v>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v>
      </c>
      <c r="D6" s="357"/>
      <c r="E6" s="133" t="s">
        <v>1871</v>
      </c>
    </row>
    <row r="7" spans="1:5" ht="180">
      <c r="A7" s="91"/>
      <c r="B7" s="78" t="str">
        <f ca="1">OFFSET(L!$C$1,MATCH("Definitions"&amp;ADDRESS(ROW(),COLUMN(),4),L!$A:$A,0)-1,SL,,)</f>
        <v>Konfliktfreie Anwendungsverteilung Sourcing Initiative</v>
      </c>
      <c r="C7" s="78" t="str">
        <f ca="1">OFFSET(L!$C$1,MATCH("Definitions"&amp;ADDRESS(ROW(),COLUMN(),4),L!$A:$A,0)-1,SL,,)</f>
        <v>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v>
      </c>
      <c r="D7" s="357"/>
      <c r="E7" s="133" t="s">
        <v>1874</v>
      </c>
    </row>
    <row r="8" spans="1:5" ht="120">
      <c r="A8" s="91"/>
      <c r="B8" s="78" t="str">
        <f ca="1">OFFSET(L!$C$1,MATCH("Definitions"&amp;ADDRESS(ROW(),COLUMN(),4),L!$A:$A,0)-1,SL,,)</f>
        <v>Konfliktmineral</v>
      </c>
      <c r="C8" s="78"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8" s="357"/>
      <c r="E8" s="133" t="s">
        <v>1871</v>
      </c>
    </row>
    <row r="9" spans="1:5" ht="75">
      <c r="A9" s="91"/>
      <c r="B9" s="78" t="str">
        <f ca="1">OFFSET(L!$C$1,MATCH("Definitions"&amp;ADDRESS(ROW(),COLUMN(),4),L!$A:$A,0)-1,SL,,)</f>
        <v>umfassendes Land(er)</v>
      </c>
      <c r="C9" s="78"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9" s="357"/>
      <c r="E9" s="133" t="s">
        <v>1870</v>
      </c>
    </row>
    <row r="10" spans="1:5" ht="105">
      <c r="A10" s="91"/>
      <c r="B10" s="78" t="str">
        <f ca="1">OFFSET(L!$C$1,MATCH("Definitions"&amp;ADDRESS(ROW(),COLUMN(),4),L!$A:$A,0)-1,SL,,)</f>
        <v>Erklärung Anwendungsbereich oder Klasse</v>
      </c>
      <c r="C10" s="78"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10" s="357"/>
      <c r="E10" s="133" t="s">
        <v>1870</v>
      </c>
    </row>
    <row r="11" spans="1:5" ht="45">
      <c r="A11" s="91"/>
      <c r="B11" s="78" t="str">
        <f ca="1">OFFSET(L!$C$1,MATCH("Definitions"&amp;ADDRESS(ROW(),COLUMN(),4),L!$A:$A,0)-1,SL,,)</f>
        <v>Dodd-Frank</v>
      </c>
      <c r="C11" s="78" t="str">
        <f ca="1">OFFSET(L!$C$1,MATCH("Definitions"&amp;ADDRESS(ROW(),COLUMN(),4),L!$A:$A,0)-1,SL,,)</f>
        <v>2010 US Gesetzgebung, Dodd-Frank-Walls Street Reform and Consumer Protection Art, Section 1502 ("Dodd-Frank") (http://www.sec.gov/about/laws/wallstreetreform-cpa.pdf)</v>
      </c>
      <c r="D11" s="357"/>
      <c r="E11" s="133" t="s">
        <v>1870</v>
      </c>
    </row>
    <row r="12" spans="1:5" ht="75">
      <c r="A12" s="91"/>
      <c r="B12" s="78" t="str">
        <f ca="1">OFFSET(L!$C$1,MATCH("Definitions"&amp;ADDRESS(ROW(),COLUMN(),4),L!$A:$A,0)-1,SL,,)</f>
        <v>DRK</v>
      </c>
      <c r="C12" s="78" t="str">
        <f ca="1">OFFSET(L!$C$1,MATCH("Definitions"&amp;ADDRESS(ROW(),COLUMN(),4),L!$A:$A,0)-1,SL,,)</f>
        <v>Demokratische Republik Kongo</v>
      </c>
      <c r="D12" s="357"/>
      <c r="E12" s="133" t="s">
        <v>1872</v>
      </c>
    </row>
    <row r="13" spans="1:5" ht="75">
      <c r="A13" s="91"/>
      <c r="B13" s="78" t="str">
        <f ca="1">OFFSET(L!$C$1,MATCH("Definitions"&amp;ADDRESS(ROW(),COLUMN(),4),L!$A:$A,0)-1,SL,,)</f>
        <v>DRK Konflikt-Frei</v>
      </c>
      <c r="C13" s="78"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3" s="357"/>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7"/>
      <c r="E14" s="133" t="s">
        <v>1870</v>
      </c>
    </row>
    <row r="15" spans="1:5" ht="45">
      <c r="A15" s="91"/>
      <c r="B15" s="78" t="str">
        <f ca="1">OFFSET(L!$C$1,MATCH("Definitions"&amp;ADDRESS(ROW(),COLUMN(),4),L!$A:$A,0)-1,SL,,)</f>
        <v>GeSI</v>
      </c>
      <c r="C15" s="78" t="str">
        <f ca="1">OFFSET(L!$C$1,MATCH("Definitions"&amp;ADDRESS(ROW(),COLUMN(),4),L!$A:$A,0)-1,SL,,)</f>
        <v>Global e-Sustainability Initiative (www.gesi.org)</v>
      </c>
      <c r="D15" s="357"/>
      <c r="E15" s="133" t="s">
        <v>1870</v>
      </c>
    </row>
    <row r="16" spans="1:5" ht="75">
      <c r="A16" s="91"/>
      <c r="B16" s="78" t="str">
        <f ca="1">OFFSET(L!$C$1,MATCH("Definitions"&amp;ADDRESS(ROW(),COLUMN(),4),L!$A:$A,0)-1,SL,,)</f>
        <v>Gold (Au) Raffinerie (Schmelzhutte)</v>
      </c>
      <c r="C16" s="78"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v>
      </c>
      <c r="D16" s="357"/>
      <c r="E16" s="133" t="s">
        <v>1870</v>
      </c>
    </row>
    <row r="17" spans="1:5" ht="90">
      <c r="A17" s="91"/>
      <c r="B17" s="78" t="str">
        <f ca="1">OFFSET(L!$C$1,MATCH("Definitions"&amp;ADDRESS(ROW(),COLUMN(),4),L!$A:$A,0)-1,SL,,)</f>
        <v>Unabhängige Private Wirtschaftsprüfungsgesellschaft</v>
      </c>
      <c r="C17" s="78"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v>
      </c>
      <c r="D17" s="357"/>
      <c r="E17" s="133" t="s">
        <v>1870</v>
      </c>
    </row>
    <row r="18" spans="1:5" ht="315">
      <c r="A18" s="91"/>
      <c r="B18" s="78" t="str">
        <f ca="1">OFFSET(L!$C$1,MATCH("Definitions"&amp;ADDRESS(ROW(),COLUMN(),4),L!$A:$A,0)-1,SL,,)</f>
        <v>Absichtlich hinzugefügt</v>
      </c>
      <c r="C18" s="78"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8" s="357"/>
      <c r="E18" s="133"/>
    </row>
    <row r="19" spans="1:5" ht="150">
      <c r="A19" s="91"/>
      <c r="B19" s="78" t="str">
        <f ca="1">OFFSET(L!$C$1,MATCH("Definitions"&amp;ADDRESS(ROW(),COLUMN(),4),L!$A:$A,0)-1,SL,,)</f>
        <v>IPC</v>
      </c>
      <c r="C19" s="78"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v>
      </c>
      <c r="D19" s="357"/>
      <c r="E19" s="133"/>
    </row>
    <row r="20" spans="1:5" ht="75">
      <c r="A20" s="91"/>
      <c r="B20" s="78" t="str">
        <f ca="1">OFFSET(L!$C$1,MATCH("Definitions"&amp;ADDRESS(ROW(),COLUMN(),4),L!$A:$A,0)-1,SL,,)</f>
        <v>IPC-1755 Conflict Minerals Data Exchange Standard</v>
      </c>
      <c r="C20" s="78"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20" s="357"/>
      <c r="E20" s="133"/>
    </row>
    <row r="21" spans="1:5" ht="195">
      <c r="A21" s="91"/>
      <c r="B21" s="78" t="str">
        <f ca="1">OFFSET(L!$C$1,MATCH("Definitions"&amp;ADDRESS(ROW(),COLUMN(),4),L!$A:$A,0)-1,SL,,)</f>
        <v>Erforderlich für die Funktionalität des Produkts</v>
      </c>
      <c r="C21" s="78"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v>
      </c>
      <c r="D21" s="357"/>
      <c r="E21" s="133"/>
    </row>
    <row r="22" spans="1:5" ht="165">
      <c r="A22" s="91"/>
      <c r="B22" s="78" t="str">
        <f ca="1">OFFSET(L!$C$1,MATCH("Definitions"&amp;ADDRESS(ROW(),COLUMN(),4),L!$A:$A,0)-1,SL,,)</f>
        <v>Erforderlich für die Herstellung eines Produkt</v>
      </c>
      <c r="C22" s="78"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22" s="357"/>
      <c r="E22" s="133"/>
    </row>
    <row r="23" spans="1:5" ht="15">
      <c r="A23" s="91"/>
      <c r="B23" s="78" t="str">
        <f ca="1">OFFSET(L!$C$1,MATCH("Definitions"&amp;ADDRESS(ROW(),COLUMN(),4),L!$A:$A,0)-1,SL,,)</f>
        <v>OECD</v>
      </c>
      <c r="C23" s="78" t="str">
        <f ca="1">OFFSET(L!$C$1,MATCH("Definitions"&amp;ADDRESS(ROW(),COLUMN(),4),L!$A:$A,0)-1,SL,,)</f>
        <v>Organisation für wirtschaftliche Zusammenarbeit und Entwicklung</v>
      </c>
      <c r="D23" s="357"/>
      <c r="E23" s="133"/>
    </row>
    <row r="24" spans="1:5" ht="45">
      <c r="A24" s="91"/>
      <c r="B24" s="78" t="str">
        <f ca="1">OFFSET(L!$C$1,MATCH("Definitions"&amp;ADDRESS(ROW(),COLUMN(),4),L!$A:$A,0)-1,SL,,)</f>
        <v>Produkt</v>
      </c>
      <c r="C24" s="78"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4" s="357"/>
      <c r="E24" s="133" t="s">
        <v>1870</v>
      </c>
    </row>
    <row r="25" spans="1:5" ht="105">
      <c r="A25" s="91"/>
      <c r="B25" s="78" t="str">
        <f ca="1">OFFSET(L!$C$1,MATCH("Definitions"&amp;ADDRESS(ROW(),COLUMN(),4),L!$A:$A,0)-1,SL,,)</f>
        <v>Recycling oder Schrott Quellen</v>
      </c>
      <c r="C25" s="78"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5" s="357"/>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7"/>
      <c r="E26" s="133" t="s">
        <v>1870</v>
      </c>
    </row>
    <row r="27" spans="1:5" ht="90">
      <c r="A27" s="91"/>
      <c r="B27" s="78" t="str">
        <f ca="1">OFFSET(L!$C$1,MATCH("Definitions"&amp;ADDRESS(ROW(),COLUMN(),4),L!$A:$A,0)-1,SL,,)</f>
        <v>Schmelzhütte</v>
      </c>
      <c r="C27" s="78"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57"/>
      <c r="E27" s="133" t="s">
        <v>1871</v>
      </c>
    </row>
    <row r="28" spans="1:5" ht="75">
      <c r="A28" s="91"/>
      <c r="B28" s="78" t="str">
        <f ca="1">OFFSET(L!$C$1,MATCH("Definitions"&amp;ADDRESS(ROW(),COLUMN(),4),L!$A:$A,0)-1,SL,,)</f>
        <v>Schmelzhütte Id-Nummer</v>
      </c>
      <c r="C28" s="78" t="str">
        <f ca="1">OFFSET(L!$C$1,MATCH("Definitions"&amp;ADDRESS(ROW(),COLUMN(),4),L!$A:$A,0)-1,SL,,)</f>
        <v>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v>
      </c>
      <c r="D28" s="357"/>
      <c r="E28" s="133" t="s">
        <v>1872</v>
      </c>
    </row>
    <row r="29" spans="1:5" ht="105">
      <c r="A29" s="91"/>
      <c r="B29" s="78" t="str">
        <f ca="1">OFFSET(L!$C$1,MATCH("Definitions"&amp;ADDRESS(ROW(),COLUMN(),4),L!$A:$A,0)-1,SL,,)</f>
        <v>Tantal (Ta) Schmelzhütte</v>
      </c>
      <c r="C29" s="78"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v>
      </c>
      <c r="D29" s="357"/>
      <c r="E29" s="133" t="s">
        <v>1873</v>
      </c>
    </row>
    <row r="30" spans="1:5" ht="120">
      <c r="A30" s="91"/>
      <c r="B30" s="78" t="str">
        <f ca="1">OFFSET(L!$C$1,MATCH("Definitions"&amp;ADDRESS(ROW(),COLUMN(),4),L!$A:$A,0)-1,SL,,)</f>
        <v>Zinn (Sn) Schmelzhütte</v>
      </c>
      <c r="C30" s="78"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v>
      </c>
      <c r="D30" s="357"/>
      <c r="E30" s="133"/>
    </row>
    <row r="31" spans="1:5" ht="105">
      <c r="A31" s="91"/>
      <c r="B31" s="78" t="str">
        <f ca="1">OFFSET(L!$C$1,MATCH("Definitions"&amp;ADDRESS(ROW(),COLUMN(),4),L!$A:$A,0)-1,SL,,)</f>
        <v>Wolfram (W) Schmelzhütte</v>
      </c>
      <c r="C31" s="78"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v>
      </c>
      <c r="D31" s="357"/>
      <c r="E31" s="133"/>
    </row>
    <row r="32" spans="1:5" ht="15">
      <c r="A32" s="91"/>
      <c r="B32" s="356" t="str">
        <f ca="1">OFFSET(L!$C$1,MATCH("General"&amp;"Cpy",L!$A:$A,0)-1,SL,,)</f>
        <v>© 2017 Conflict-Free Sourcing Initiative. All rights reserved.</v>
      </c>
      <c r="C32" s="356"/>
      <c r="D32" s="357"/>
      <c r="E32" s="133"/>
    </row>
    <row r="33" spans="1:4" ht="13.5" thickBot="1">
      <c r="A33" s="92"/>
      <c r="B33" s="197"/>
      <c r="C33" s="197"/>
      <c r="D33" s="358"/>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workbookViewId="0">
      <selection activeCell="Y10" sqref="Y10"/>
    </sheetView>
  </sheetViews>
  <sheetFormatPr baseColWidth="10" defaultColWidth="9"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8"/>
      <c r="B1" s="379"/>
      <c r="C1" s="379"/>
      <c r="D1" s="379"/>
      <c r="E1" s="379"/>
      <c r="F1" s="379"/>
      <c r="G1" s="379"/>
      <c r="H1" s="379"/>
      <c r="I1" s="379"/>
      <c r="J1" s="379"/>
      <c r="K1" s="380"/>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1" t="str">
        <f ca="1">OFFSET(L!$C$1,MATCH("Declaration"&amp;ADDRESS(ROW(),COLUMN(),4),L!$A:$A,0)-1,SL,,)</f>
        <v>Conflict Minerals Reporting Template (CMRT)</v>
      </c>
      <c r="E2" s="382"/>
      <c r="F2" s="382"/>
      <c r="G2" s="382"/>
      <c r="H2" s="382"/>
      <c r="I2" s="382"/>
      <c r="J2" s="38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824</v>
      </c>
      <c r="E3" s="12"/>
      <c r="F3" s="391"/>
      <c r="G3" s="391"/>
      <c r="H3" s="391"/>
      <c r="I3" s="196"/>
      <c r="J3" s="173" t="s">
        <v>15169</v>
      </c>
      <c r="K3" s="48"/>
      <c r="L3" s="144"/>
      <c r="M3" s="135"/>
      <c r="N3" s="135"/>
      <c r="O3" s="136"/>
      <c r="P3" s="149">
        <f>MATCH($D$3,LN,0)</f>
        <v>7</v>
      </c>
    </row>
    <row r="4" spans="1:34" ht="15.75">
      <c r="A4" s="46"/>
      <c r="B4" s="387" t="str">
        <f ca="1">OFFSET(L!$C$1,MATCH("Declaration"&amp;ADDRESS(ROW(),COLUMN(),4),L!$A:$A,0)-1,SL,,)</f>
        <v>Der Zweck dieses Dokuments ist die Erfassung von Beschaffungsinformationen für Zinn, Tantal, Wolfram und Gold, welche in Produkten genutzt werden.</v>
      </c>
      <c r="C4" s="387"/>
      <c r="D4" s="387"/>
      <c r="E4" s="387"/>
      <c r="F4" s="387"/>
      <c r="G4" s="387"/>
      <c r="H4" s="387"/>
      <c r="I4" s="392" t="str">
        <f ca="1">OFFSET(L!$C$1,MATCH("Declaration"&amp;ADDRESS(ROW(),COLUMN(),4),L!$A:$A,0)-1,SL,,)</f>
        <v>Link zu den Bedingungen</v>
      </c>
      <c r="J4" s="39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7" t="str">
        <f ca="1">OFFSET(L!$C$1,MATCH("Declaration"&amp;ADDRESS(ROW(),COLUMN(),4),L!$A:$A,0)-1,SL,,)</f>
        <v>Pflichtfelder sind mit einem Sternchen (*) gekennzeichnet.  Im Tab „Instruktionen“ finden Sie eine Anleitung zur Beantwortung aller Fragen.</v>
      </c>
      <c r="C6" s="387"/>
      <c r="D6" s="387"/>
      <c r="E6" s="387"/>
      <c r="F6" s="387"/>
      <c r="G6" s="387"/>
      <c r="H6" s="387"/>
      <c r="I6" s="387"/>
      <c r="J6" s="38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6" t="str">
        <f ca="1">OFFSET(L!$C$1,MATCH("Declaration"&amp;ADDRESS(ROW(),COLUMN(),4),L!$A:$A,0)-1,SL,,)</f>
        <v>Firmenangaben</v>
      </c>
      <c r="C7" s="396"/>
      <c r="D7" s="396"/>
      <c r="E7" s="396"/>
      <c r="F7" s="396"/>
      <c r="G7" s="396"/>
      <c r="H7" s="396"/>
      <c r="I7" s="396"/>
      <c r="J7" s="39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Firmenname (*):</v>
      </c>
      <c r="C8" s="93"/>
      <c r="D8" s="384" t="s">
        <v>15455</v>
      </c>
      <c r="E8" s="385"/>
      <c r="F8" s="385"/>
      <c r="G8" s="385"/>
      <c r="H8" s="385"/>
      <c r="I8" s="385"/>
      <c r="J8" s="38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Geltungsbereich der Erklärung (*):</v>
      </c>
      <c r="C9" s="93"/>
      <c r="D9" s="393" t="s">
        <v>780</v>
      </c>
      <c r="E9" s="394"/>
      <c r="F9" s="394"/>
      <c r="G9" s="39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7" t="str">
        <f ca="1">OFFSET(L!$C$1,MATCH("Declaration"&amp;ADDRESS(ROW(),COLUMN(),4)&amp;LEFT($D$9,1),L!$A:$A,0)-1,SL,,)</f>
        <v>Beschreibung des Geltungsbereichs</v>
      </c>
      <c r="C10" s="156"/>
      <c r="D10" s="388"/>
      <c r="E10" s="389"/>
      <c r="F10" s="389"/>
      <c r="G10" s="389"/>
      <c r="H10" s="389"/>
      <c r="I10" s="389"/>
      <c r="J10" s="39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8"/>
      <c r="C11" s="156"/>
      <c r="D11" s="407" t="str">
        <f ca="1">IF(D9=Q9,OFFSET(L!$C$1,MATCH("Declaration"&amp;ADDRESS(ROW(),COLUMN(),4),L!$A:$A,0)-1,SL,,),"")</f>
        <v/>
      </c>
      <c r="E11" s="408"/>
      <c r="F11" s="408"/>
      <c r="G11" s="408"/>
      <c r="H11" s="408"/>
      <c r="I11" s="408"/>
      <c r="J11" s="40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Eindeutige Unternehmenskennung:</v>
      </c>
      <c r="C12" s="94"/>
      <c r="D12" s="367" t="s">
        <v>15452</v>
      </c>
      <c r="E12" s="368"/>
      <c r="F12" s="368"/>
      <c r="G12" s="368"/>
      <c r="H12" s="368"/>
      <c r="I12" s="368"/>
      <c r="J12" s="36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Zuständige Stelle im Unternehmen:</v>
      </c>
      <c r="C13" s="94"/>
      <c r="D13" s="367" t="s">
        <v>15446</v>
      </c>
      <c r="E13" s="368"/>
      <c r="F13" s="368"/>
      <c r="G13" s="368"/>
      <c r="H13" s="368"/>
      <c r="I13" s="368"/>
      <c r="J13" s="36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Adresse:</v>
      </c>
      <c r="C14" s="94"/>
      <c r="D14" s="367" t="s">
        <v>15447</v>
      </c>
      <c r="E14" s="368"/>
      <c r="F14" s="368"/>
      <c r="G14" s="368"/>
      <c r="H14" s="368"/>
      <c r="I14" s="368"/>
      <c r="J14" s="36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Name des Ansprechpartners (*):</v>
      </c>
      <c r="C15" s="94"/>
      <c r="D15" s="367" t="s">
        <v>15448</v>
      </c>
      <c r="E15" s="368"/>
      <c r="F15" s="368"/>
      <c r="G15" s="368"/>
      <c r="H15" s="368"/>
      <c r="I15" s="368"/>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E-Mail-Adresse des Ansprechpartners (*):</v>
      </c>
      <c r="C16" s="94"/>
      <c r="D16" s="399" t="s">
        <v>15449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Telefonnummer des Ansprechpartners (*):</v>
      </c>
      <c r="C17" s="94"/>
      <c r="D17" s="367" t="s">
        <v>15450</v>
      </c>
      <c r="E17" s="368"/>
      <c r="F17" s="368"/>
      <c r="G17" s="368"/>
      <c r="H17" s="368"/>
      <c r="I17" s="368"/>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Bevollmächtigter (*):</v>
      </c>
      <c r="C18" s="94"/>
      <c r="D18" s="367" t="s">
        <v>15448</v>
      </c>
      <c r="E18" s="368"/>
      <c r="F18" s="368"/>
      <c r="G18" s="368"/>
      <c r="H18" s="368"/>
      <c r="I18" s="368"/>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Titel des Bevollmächtigten:</v>
      </c>
      <c r="C19" s="94"/>
      <c r="D19" s="367" t="s">
        <v>15451</v>
      </c>
      <c r="E19" s="368"/>
      <c r="F19" s="368"/>
      <c r="G19" s="368"/>
      <c r="H19" s="368"/>
      <c r="I19" s="368"/>
      <c r="J19" s="36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E-Mail-Adresse des Bevollmächtigten (*):</v>
      </c>
      <c r="C20" s="94"/>
      <c r="D20" s="399" t="s">
        <v>15449</v>
      </c>
      <c r="E20" s="400"/>
      <c r="F20" s="400"/>
      <c r="G20" s="400"/>
      <c r="H20" s="400"/>
      <c r="I20" s="400"/>
      <c r="J20" s="40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Telefonnummer des Bevollmächtigten (*):</v>
      </c>
      <c r="C21" s="168"/>
      <c r="D21" s="367" t="s">
        <v>15450</v>
      </c>
      <c r="E21" s="368"/>
      <c r="F21" s="368"/>
      <c r="G21" s="368"/>
      <c r="H21" s="368"/>
      <c r="I21" s="368"/>
      <c r="J21" s="36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Datum (*):</v>
      </c>
      <c r="C22" s="95"/>
      <c r="D22" s="370">
        <v>43156</v>
      </c>
      <c r="E22" s="371"/>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4"/>
      <c r="E23" s="40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2" t="str">
        <f ca="1">OFFSET(L!$C$1,MATCH("Declaration"&amp;ADDRESS(ROW(),COLUMN(),4),L!$A:$A,0)-1,SL,,)</f>
        <v>Beantworten Sie die Fragen 1 - 7 entsprechend dem oben angegebenen Geltungsbereich</v>
      </c>
      <c r="C24" s="372"/>
      <c r="D24" s="372"/>
      <c r="E24" s="372"/>
      <c r="F24" s="372"/>
      <c r="G24" s="372"/>
      <c r="H24" s="372"/>
      <c r="I24" s="372"/>
      <c r="J24" s="37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Wird absichtlich ein 3TG-Mineral im Herstellungsprozess verwendet oder in das/die Produkt(e) aufgenommen? (*)</v>
      </c>
      <c r="C25" s="20"/>
      <c r="D25" s="405" t="str">
        <f ca="1">OFFSET(L!$C$1,MATCH("Declaration"&amp;ADDRESS(ROW(),COLUMN(),4),L!$A:$A,0)-1,SL,,)</f>
        <v>Antwort</v>
      </c>
      <c r="E25" s="405"/>
      <c r="F25" s="21"/>
      <c r="G25" s="56" t="str">
        <f ca="1">OFFSET(L!$C$1,MATCH("Declaration"&amp;ADDRESS(ROW(),COLUMN(),4),L!$A:$A,0)-1,SL,,)</f>
        <v>Kommentare</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  (*)</v>
      </c>
      <c r="C26" s="47"/>
      <c r="D26" s="359" t="s">
        <v>774</v>
      </c>
      <c r="E26" s="360"/>
      <c r="F26" s="15"/>
      <c r="G26" s="361"/>
      <c r="H26" s="362"/>
      <c r="I26" s="362"/>
      <c r="J26" s="36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Zinn  (*)</v>
      </c>
      <c r="C27" s="47"/>
      <c r="D27" s="359" t="s">
        <v>774</v>
      </c>
      <c r="E27" s="360"/>
      <c r="F27" s="15"/>
      <c r="G27" s="361"/>
      <c r="H27" s="362"/>
      <c r="I27" s="362"/>
      <c r="J27" s="36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9" t="s">
        <v>774</v>
      </c>
      <c r="E28" s="360"/>
      <c r="F28" s="15"/>
      <c r="G28" s="361"/>
      <c r="H28" s="362"/>
      <c r="I28" s="362"/>
      <c r="J28" s="36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Wolfram  </v>
      </c>
      <c r="C29" s="47"/>
      <c r="D29" s="359" t="s">
        <v>775</v>
      </c>
      <c r="E29" s="360"/>
      <c r="F29" s="15"/>
      <c r="G29" s="361"/>
      <c r="H29" s="362"/>
      <c r="I29" s="362"/>
      <c r="J29" s="363"/>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Liegen in dem/den Produkt(en) 3TG-Rückstände vor?  (*)</v>
      </c>
      <c r="C31" s="13"/>
      <c r="D31" s="366" t="str">
        <f ca="1">D25</f>
        <v>Antwort</v>
      </c>
      <c r="E31" s="366"/>
      <c r="F31" s="21"/>
      <c r="G31" s="56" t="str">
        <f ca="1">G25</f>
        <v>Kommentare</v>
      </c>
      <c r="H31" s="56"/>
      <c r="I31" s="56"/>
      <c r="J31" s="100"/>
      <c r="K31" s="48"/>
      <c r="L31" s="141" t="s">
        <v>1790</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  (*)</v>
      </c>
      <c r="C32" s="13"/>
      <c r="D32" s="373" t="s">
        <v>774</v>
      </c>
      <c r="E32" s="374"/>
      <c r="F32" s="59"/>
      <c r="G32" s="361"/>
      <c r="H32" s="362"/>
      <c r="I32" s="362"/>
      <c r="J32" s="36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Zinn  (*)</v>
      </c>
      <c r="C33" s="13"/>
      <c r="D33" s="359" t="s">
        <v>774</v>
      </c>
      <c r="E33" s="360"/>
      <c r="F33" s="59"/>
      <c r="G33" s="361"/>
      <c r="H33" s="362"/>
      <c r="I33" s="362"/>
      <c r="J33" s="36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9" t="s">
        <v>774</v>
      </c>
      <c r="E34" s="360"/>
      <c r="F34" s="59"/>
      <c r="G34" s="361"/>
      <c r="H34" s="362"/>
      <c r="I34" s="362"/>
      <c r="J34" s="36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Wolfram  </v>
      </c>
      <c r="C35" s="13"/>
      <c r="D35" s="359"/>
      <c r="E35" s="360"/>
      <c r="F35" s="59"/>
      <c r="G35" s="361"/>
      <c r="H35" s="362"/>
      <c r="I35" s="362"/>
      <c r="J35" s="36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Beschaffen Schmelzöfen in Ihrer Lieferkette das 3TG-Mineral aus den umfassten Ländern? (SEC-Begriff, siehe Definitions-Tab) (*)</v>
      </c>
      <c r="C37" s="13"/>
      <c r="D37" s="366" t="str">
        <f ca="1">D25</f>
        <v>Antwort</v>
      </c>
      <c r="E37" s="366"/>
      <c r="F37" s="21"/>
      <c r="G37" s="56" t="str">
        <f ca="1">G25</f>
        <v>Kommentare</v>
      </c>
      <c r="H37" s="403"/>
      <c r="I37" s="403"/>
      <c r="J37" s="403"/>
      <c r="K37" s="48"/>
      <c r="L37" s="141" t="s">
        <v>1790</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  (*)</v>
      </c>
      <c r="C38" s="13"/>
      <c r="D38" s="359" t="s">
        <v>775</v>
      </c>
      <c r="E38" s="360"/>
      <c r="F38" s="59"/>
      <c r="G38" s="361"/>
      <c r="H38" s="362"/>
      <c r="I38" s="362"/>
      <c r="J38" s="363"/>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Zinn  (*)</v>
      </c>
      <c r="C39" s="13"/>
      <c r="D39" s="359" t="s">
        <v>775</v>
      </c>
      <c r="E39" s="360"/>
      <c r="F39" s="59"/>
      <c r="G39" s="361"/>
      <c r="H39" s="362"/>
      <c r="I39" s="362"/>
      <c r="J39" s="363"/>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9" t="s">
        <v>775</v>
      </c>
      <c r="E40" s="360"/>
      <c r="F40" s="59"/>
      <c r="G40" s="361"/>
      <c r="H40" s="362"/>
      <c r="I40" s="362"/>
      <c r="J40" s="363"/>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Wolfram  </v>
      </c>
      <c r="C41" s="13"/>
      <c r="D41" s="359"/>
      <c r="E41" s="360"/>
      <c r="F41" s="59"/>
      <c r="G41" s="361"/>
      <c r="H41" s="362"/>
      <c r="I41" s="362"/>
      <c r="J41" s="363"/>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Stammt das für die Funktionalität oder  Herstellung Ihrer Produkte benötigte 3TG-Mineral zu 100 % aus Recycling- oder Schrottquellen?  (*)</v>
      </c>
      <c r="C43" s="13"/>
      <c r="D43" s="366" t="str">
        <f ca="1">D25</f>
        <v>Antwort</v>
      </c>
      <c r="E43" s="366"/>
      <c r="F43" s="21"/>
      <c r="G43" s="56" t="str">
        <f ca="1">G25</f>
        <v>Kommentare</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  (*)</v>
      </c>
      <c r="C44" s="13"/>
      <c r="D44" s="359" t="s">
        <v>775</v>
      </c>
      <c r="E44" s="360"/>
      <c r="F44" s="59"/>
      <c r="G44" s="361"/>
      <c r="H44" s="362"/>
      <c r="I44" s="362"/>
      <c r="J44" s="36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Zinn  (*)</v>
      </c>
      <c r="C45" s="13"/>
      <c r="D45" s="359" t="s">
        <v>775</v>
      </c>
      <c r="E45" s="360"/>
      <c r="F45" s="59"/>
      <c r="G45" s="361"/>
      <c r="H45" s="362"/>
      <c r="I45" s="362"/>
      <c r="J45" s="36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9" t="s">
        <v>775</v>
      </c>
      <c r="E46" s="360"/>
      <c r="F46" s="59"/>
      <c r="G46" s="361"/>
      <c r="H46" s="362"/>
      <c r="I46" s="362"/>
      <c r="J46" s="36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Wolfram  </v>
      </c>
      <c r="C47" s="13"/>
      <c r="D47" s="359"/>
      <c r="E47" s="360"/>
      <c r="F47" s="59"/>
      <c r="G47" s="361"/>
      <c r="H47" s="362"/>
      <c r="I47" s="362"/>
      <c r="J47" s="36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Wie hoch ist der Prozentsatz an Lieferanten, die auf Ihre Lieferkettenumfrage geantwortet haben? (*)</v>
      </c>
      <c r="C49" s="13"/>
      <c r="D49" s="366" t="str">
        <f ca="1">D25</f>
        <v>Antwort</v>
      </c>
      <c r="E49" s="366"/>
      <c r="F49" s="21"/>
      <c r="G49" s="56" t="str">
        <f ca="1">G25</f>
        <v>Kommentare</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  (*)</v>
      </c>
      <c r="C50" s="47"/>
      <c r="D50" s="364" t="s">
        <v>3906</v>
      </c>
      <c r="E50" s="365"/>
      <c r="F50" s="59"/>
      <c r="G50" s="361"/>
      <c r="H50" s="362"/>
      <c r="I50" s="362"/>
      <c r="J50" s="36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Zinn  (*)</v>
      </c>
      <c r="C51" s="47"/>
      <c r="D51" s="364" t="s">
        <v>3905</v>
      </c>
      <c r="E51" s="365"/>
      <c r="F51" s="59"/>
      <c r="G51" s="361"/>
      <c r="H51" s="362"/>
      <c r="I51" s="362"/>
      <c r="J51" s="36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4" t="s">
        <v>3906</v>
      </c>
      <c r="E52" s="365"/>
      <c r="F52" s="59"/>
      <c r="G52" s="361"/>
      <c r="H52" s="362"/>
      <c r="I52" s="362"/>
      <c r="J52" s="36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Wolfram  </v>
      </c>
      <c r="C53" s="47"/>
      <c r="D53" s="364"/>
      <c r="E53" s="365"/>
      <c r="F53" s="59"/>
      <c r="G53" s="361"/>
      <c r="H53" s="362"/>
      <c r="I53" s="362"/>
      <c r="J53" s="36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Haben Sie alle Schmelzhütten ermittelt, die das 3TG-Mineral für Ihre Lieferkette bereitstellen?  (*)</v>
      </c>
      <c r="C55" s="13"/>
      <c r="D55" s="366" t="str">
        <f ca="1">D25</f>
        <v>Antwort</v>
      </c>
      <c r="E55" s="366"/>
      <c r="F55" s="21"/>
      <c r="G55" s="56" t="str">
        <f ca="1">G25</f>
        <v>Kommentare</v>
      </c>
      <c r="H55" s="402"/>
      <c r="I55" s="402"/>
      <c r="J55" s="40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  (*)</v>
      </c>
      <c r="C56" s="13"/>
      <c r="D56" s="373" t="s">
        <v>775</v>
      </c>
      <c r="E56" s="374"/>
      <c r="F56" s="59"/>
      <c r="G56" s="361"/>
      <c r="H56" s="362"/>
      <c r="I56" s="362"/>
      <c r="J56" s="36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Zinn  (*)</v>
      </c>
      <c r="C57" s="13"/>
      <c r="D57" s="359" t="s">
        <v>775</v>
      </c>
      <c r="E57" s="360"/>
      <c r="F57" s="59"/>
      <c r="G57" s="361"/>
      <c r="H57" s="362"/>
      <c r="I57" s="362"/>
      <c r="J57" s="36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9" t="s">
        <v>775</v>
      </c>
      <c r="E58" s="360"/>
      <c r="F58" s="59"/>
      <c r="G58" s="361"/>
      <c r="H58" s="362"/>
      <c r="I58" s="362"/>
      <c r="J58" s="36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Wolfram  </v>
      </c>
      <c r="C59" s="13"/>
      <c r="D59" s="359"/>
      <c r="E59" s="360"/>
      <c r="F59" s="59"/>
      <c r="G59" s="361"/>
      <c r="H59" s="362"/>
      <c r="I59" s="362"/>
      <c r="J59" s="36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Haben Sie alle relevanten Informationen, die Ihr Unternehmen zu den Schmelzhütten erhalten hat, in dieser Erklärung aufgeführt?  (*)</v>
      </c>
      <c r="C61" s="13"/>
      <c r="D61" s="366" t="str">
        <f ca="1">D25</f>
        <v>Antwort</v>
      </c>
      <c r="E61" s="366"/>
      <c r="F61" s="21"/>
      <c r="G61" s="56" t="str">
        <f ca="1">G25</f>
        <v>Kommentare</v>
      </c>
      <c r="H61" s="402" t="str">
        <f>IF(Q69="(*)","Click here to enter smelter names","")</f>
        <v/>
      </c>
      <c r="I61" s="402"/>
      <c r="J61" s="40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  (*)</v>
      </c>
      <c r="C62" s="47"/>
      <c r="D62" s="359" t="s">
        <v>774</v>
      </c>
      <c r="E62" s="360"/>
      <c r="F62" s="60"/>
      <c r="G62" s="361"/>
      <c r="H62" s="362"/>
      <c r="I62" s="362"/>
      <c r="J62" s="36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Zinn  (*)</v>
      </c>
      <c r="C63" s="47"/>
      <c r="D63" s="359" t="s">
        <v>774</v>
      </c>
      <c r="E63" s="360"/>
      <c r="F63" s="60"/>
      <c r="G63" s="361"/>
      <c r="H63" s="362"/>
      <c r="I63" s="362"/>
      <c r="J63" s="36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9" t="s">
        <v>774</v>
      </c>
      <c r="E64" s="360"/>
      <c r="F64" s="60"/>
      <c r="G64" s="361"/>
      <c r="H64" s="362"/>
      <c r="I64" s="362"/>
      <c r="J64" s="36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Wolfram  </v>
      </c>
      <c r="C65" s="61"/>
      <c r="D65" s="359"/>
      <c r="E65" s="360"/>
      <c r="F65" s="62"/>
      <c r="G65" s="361"/>
      <c r="H65" s="362"/>
      <c r="I65" s="362"/>
      <c r="J65" s="36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6" t="str">
        <f ca="1">OFFSET(L!$C$1,MATCH("Declaration"&amp;ADDRESS(ROW(),COLUMN(),4),L!$A:$A,0)-1,SL,,)</f>
        <v>Beantworten Sie folgende Fragen auf Firmenebene</v>
      </c>
      <c r="C67" s="416"/>
      <c r="D67" s="416"/>
      <c r="E67" s="416"/>
      <c r="F67" s="416"/>
      <c r="G67" s="416"/>
      <c r="H67" s="416"/>
      <c r="I67" s="416"/>
      <c r="J67" s="41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Frage</v>
      </c>
      <c r="C68" s="98"/>
      <c r="D68" s="405" t="str">
        <f ca="1">D25</f>
        <v>Antwort</v>
      </c>
      <c r="E68" s="405"/>
      <c r="F68" s="65"/>
      <c r="G68" s="405" t="str">
        <f ca="1">G25</f>
        <v>Kommentare</v>
      </c>
      <c r="H68" s="405" t="e">
        <f>HLOOKUP(SL,LT,$O68,0)</f>
        <v>#NAME?</v>
      </c>
      <c r="I68" s="40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Haben Sie eine Beschaffungsrichtlinie für Konfliktmineralien aufgestellt? (*)</v>
      </c>
      <c r="C69" s="69"/>
      <c r="D69" s="359" t="s">
        <v>774</v>
      </c>
      <c r="E69" s="360"/>
      <c r="F69" s="69"/>
      <c r="G69" s="361"/>
      <c r="H69" s="362"/>
      <c r="I69" s="362"/>
      <c r="J69" s="363"/>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6"/>
      <c r="H70" s="406"/>
      <c r="I70" s="406"/>
      <c r="J70" s="40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Ist Ihre Richtlinie zur Beschaffung von Konfliktmineralien öffentlich auf ihrer Website verfügbar? (Hinweis: Wenn "Ja" geben Sie die URL im Feld "Kommentar" an.) (*)</v>
      </c>
      <c r="C71" s="69"/>
      <c r="D71" s="359" t="s">
        <v>774</v>
      </c>
      <c r="E71" s="360"/>
      <c r="F71" s="69"/>
      <c r="G71" s="375" t="s">
        <v>15453</v>
      </c>
      <c r="H71" s="376"/>
      <c r="I71" s="376"/>
      <c r="J71" s="377"/>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Verlangen Sie von Ihren direkten Lieferanten, "DRC-konfliktfrei" zu sein? (*)</v>
      </c>
      <c r="C73" s="69"/>
      <c r="D73" s="359" t="s">
        <v>774</v>
      </c>
      <c r="E73" s="360"/>
      <c r="F73" s="69"/>
      <c r="G73" s="361"/>
      <c r="H73" s="362"/>
      <c r="I73" s="362"/>
      <c r="J73" s="363"/>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Verlangen Sie von Ihren direkten Lieferanten, das 3TG-Mineral ausschließlich von Schmelzhütten zu beziehen, deren Due-Diligence-Praktiken von einer unabhängigen Instanz überprüft wurden? (*)</v>
      </c>
      <c r="C75" s="69"/>
      <c r="D75" s="359" t="s">
        <v>774</v>
      </c>
      <c r="E75" s="360"/>
      <c r="F75" s="69"/>
      <c r="G75" s="361"/>
      <c r="H75" s="362"/>
      <c r="I75" s="362"/>
      <c r="J75" s="363"/>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Haben Sie angemesse Prüfmaßnahmen für konfliktfreie Beschaffung eingeführt? (*)</v>
      </c>
      <c r="C77" s="69"/>
      <c r="D77" s="359" t="s">
        <v>774</v>
      </c>
      <c r="E77" s="360"/>
      <c r="F77" s="69"/>
      <c r="G77" s="361"/>
      <c r="H77" s="362"/>
      <c r="I77" s="362"/>
      <c r="J77" s="363"/>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Veranstaltet Ihr Unternehmen (eine) Konfliktmineralienumfrage(n) mit seinen entsprechenden Lieferanten? (*)</v>
      </c>
      <c r="C79" s="69"/>
      <c r="D79" s="413" t="s">
        <v>14239</v>
      </c>
      <c r="E79" s="414"/>
      <c r="F79" s="69"/>
      <c r="G79" s="361" t="s">
        <v>15454</v>
      </c>
      <c r="H79" s="362"/>
      <c r="I79" s="362"/>
      <c r="J79" s="363"/>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6"/>
      <c r="H80" s="406"/>
      <c r="I80" s="406"/>
      <c r="J80" s="40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Überprüfen Sie die Due-Diligence-Informationen, die Sie von ihren Lieferanten erhalten, anhand der Erwartungen Ihres Unternehmens? (*)</v>
      </c>
      <c r="C81" s="69"/>
      <c r="D81" s="359" t="s">
        <v>774</v>
      </c>
      <c r="E81" s="360"/>
      <c r="F81" s="69"/>
      <c r="G81" s="361"/>
      <c r="H81" s="362"/>
      <c r="I81" s="362"/>
      <c r="J81" s="363"/>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5"/>
      <c r="H82" s="415"/>
      <c r="I82" s="415"/>
      <c r="J82" s="41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Sieht Ihr Review-Prozess ein Korrekturmaßnahmen-Management vor? (*)</v>
      </c>
      <c r="C83" s="69"/>
      <c r="D83" s="359" t="s">
        <v>774</v>
      </c>
      <c r="E83" s="360"/>
      <c r="F83" s="69"/>
      <c r="G83" s="361"/>
      <c r="H83" s="362"/>
      <c r="I83" s="362"/>
      <c r="J83" s="363"/>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5">
      <c r="A85" s="53"/>
      <c r="B85" s="68" t="str">
        <f ca="1">OFFSET(L!$C$1,MATCH("Declaration"&amp;ADDRESS(ROW(),COLUMN(),4),L!$A:$A,0)-1,SL,,)&amp;$Q$37</f>
        <v>I. Ist Ihr Unternehmen zu einer jährlichen Offenlegung der Konfliktmineralien gegenüber der SEC verpflichtet? (*)</v>
      </c>
      <c r="C85" s="69"/>
      <c r="D85" s="359" t="s">
        <v>775</v>
      </c>
      <c r="E85" s="360"/>
      <c r="F85" s="69"/>
      <c r="G85" s="361"/>
      <c r="H85" s="362"/>
      <c r="I85" s="362"/>
      <c r="J85" s="363"/>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2" t="str">
        <f>IF(OR($D$8="",$I$3=""),"","Click here to check required fields completion")</f>
        <v/>
      </c>
      <c r="C86" s="412"/>
      <c r="D86" s="412"/>
      <c r="E86" s="412"/>
      <c r="F86" s="412"/>
      <c r="G86" s="412"/>
      <c r="H86" s="412"/>
      <c r="I86" s="412"/>
      <c r="J86" s="41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0" t="str">
        <f ca="1">OFFSET(L!$C$1,MATCH("General"&amp;"Cpy",L!$A:$A,0)-1,SL,,)</f>
        <v>© 2017 Conflict-Free Sourcing Initiative. All rights reserved.</v>
      </c>
      <c r="B87" s="411"/>
      <c r="C87" s="411"/>
      <c r="D87" s="411"/>
      <c r="E87" s="411"/>
      <c r="F87" s="411"/>
      <c r="G87" s="411"/>
      <c r="H87" s="411"/>
      <c r="I87" s="411"/>
      <c r="J87" s="41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8" priority="53" stopIfTrue="1">
      <formula>AND(OR($D$26="No",AND($D$26="Yes",$D$32="No")),OR($D$27="No",AND($D$27="Yes",$D$33="No")), OR($D$28="No",AND($D$28="Yes",$D$34="No")), OR($D$29="No",AND($D$29="Yes",$D$35="No")))</formula>
    </cfRule>
    <cfRule type="expression" dxfId="87" priority="54" stopIfTrue="1">
      <formula>IF(D69="",TRUE)</formula>
    </cfRule>
  </conditionalFormatting>
  <conditionalFormatting sqref="G71:J71">
    <cfRule type="expression" dxfId="86" priority="25" stopIfTrue="1">
      <formula>IF(AND($D$71="Yes",$G$71=""),TRUE)</formula>
    </cfRule>
  </conditionalFormatting>
  <conditionalFormatting sqref="D26:E26">
    <cfRule type="expression" dxfId="85" priority="105" stopIfTrue="1">
      <formula>IF($D$26="",TRUE)</formula>
    </cfRule>
  </conditionalFormatting>
  <conditionalFormatting sqref="D27:E27">
    <cfRule type="expression" dxfId="84" priority="112" stopIfTrue="1">
      <formula>IF($D$27="",TRUE)</formula>
    </cfRule>
  </conditionalFormatting>
  <conditionalFormatting sqref="D28:E28">
    <cfRule type="expression" dxfId="83" priority="113" stopIfTrue="1">
      <formula>IF($D$28="",TRUE)</formula>
    </cfRule>
  </conditionalFormatting>
  <conditionalFormatting sqref="D29:E29">
    <cfRule type="expression" dxfId="82" priority="114" stopIfTrue="1">
      <formula>IF($D$29="",TRUE)</formula>
    </cfRule>
  </conditionalFormatting>
  <conditionalFormatting sqref="D8:J8">
    <cfRule type="expression" dxfId="81" priority="119" stopIfTrue="1">
      <formula>IF($D$8="",TRUE)</formula>
    </cfRule>
  </conditionalFormatting>
  <conditionalFormatting sqref="D9:G9">
    <cfRule type="expression" dxfId="80" priority="120" stopIfTrue="1">
      <formula>IF($D$9="",TRUE)</formula>
    </cfRule>
  </conditionalFormatting>
  <conditionalFormatting sqref="D15:J15">
    <cfRule type="expression" dxfId="79" priority="121" stopIfTrue="1">
      <formula>IF($D$15="",TRUE)</formula>
    </cfRule>
  </conditionalFormatting>
  <conditionalFormatting sqref="D16:J16">
    <cfRule type="expression" dxfId="78" priority="122" stopIfTrue="1">
      <formula>IF($D$16="",TRUE)</formula>
    </cfRule>
  </conditionalFormatting>
  <conditionalFormatting sqref="D17:J17">
    <cfRule type="expression" dxfId="77" priority="123" stopIfTrue="1">
      <formula>IF($D$17="",TRUE)</formula>
    </cfRule>
  </conditionalFormatting>
  <conditionalFormatting sqref="D18:J18">
    <cfRule type="expression" dxfId="76" priority="124" stopIfTrue="1">
      <formula>IF($D$18="",TRUE)</formula>
    </cfRule>
  </conditionalFormatting>
  <conditionalFormatting sqref="D22:E22">
    <cfRule type="expression" dxfId="75" priority="127" stopIfTrue="1">
      <formula>IF($D$22="",TRUE)</formula>
    </cfRule>
  </conditionalFormatting>
  <conditionalFormatting sqref="D10:J10">
    <cfRule type="expression" dxfId="74" priority="24" stopIfTrue="1">
      <formula>IF($D$9=$Q$9,TRUE)</formula>
    </cfRule>
    <cfRule type="expression" dxfId="73" priority="134" stopIfTrue="1">
      <formula>IF(AND($D$10="",$D$9=$R$9),TRUE)</formula>
    </cfRule>
  </conditionalFormatting>
  <conditionalFormatting sqref="D34:E34 D40:E40 D46:E46 D52:E52 D58:E58 D64:E64">
    <cfRule type="expression" dxfId="72" priority="17" stopIfTrue="1">
      <formula>$P$28=""</formula>
    </cfRule>
  </conditionalFormatting>
  <conditionalFormatting sqref="D35:E35 D41:E41 D47:E47 D53:E53 D59:E59 D65:E65">
    <cfRule type="expression" dxfId="71" priority="132" stopIfTrue="1">
      <formula>$P$29=""</formula>
    </cfRule>
  </conditionalFormatting>
  <conditionalFormatting sqref="D32:E32">
    <cfRule type="expression" dxfId="70" priority="110" stopIfTrue="1">
      <formula>$P$26=""</formula>
    </cfRule>
  </conditionalFormatting>
  <conditionalFormatting sqref="D32:E32">
    <cfRule type="expression" dxfId="69" priority="23" stopIfTrue="1">
      <formula>IF(AND(OR($D$26="Yes",$D$26=""),$D$32=""),1,0)</formula>
    </cfRule>
  </conditionalFormatting>
  <conditionalFormatting sqref="D38 D44 D50 D56 D62">
    <cfRule type="expression" dxfId="68" priority="19" stopIfTrue="1">
      <formula>$P$32=""</formula>
    </cfRule>
  </conditionalFormatting>
  <conditionalFormatting sqref="D39:E39 D45 D51 D57 D63">
    <cfRule type="expression" dxfId="67" priority="18" stopIfTrue="1">
      <formula>$P$33=""</formula>
    </cfRule>
  </conditionalFormatting>
  <conditionalFormatting sqref="D40 D46 D52 D58 D64">
    <cfRule type="expression" dxfId="66" priority="8" stopIfTrue="1">
      <formula>$P$34=""</formula>
    </cfRule>
    <cfRule type="expression" dxfId="65" priority="130" stopIfTrue="1">
      <formula>IF(AND(OR($D$28="Yes",$D$28=""),D40=""),1,0)</formula>
    </cfRule>
  </conditionalFormatting>
  <conditionalFormatting sqref="D41 D47 D53 D59 D65">
    <cfRule type="expression" dxfId="64" priority="16" stopIfTrue="1">
      <formula>$P$35=""</formula>
    </cfRule>
  </conditionalFormatting>
  <conditionalFormatting sqref="D38:E38 D44:E44 D50:E50 D56:E56 D62:E62">
    <cfRule type="expression" dxfId="63" priority="21" stopIfTrue="1">
      <formula>$P$26=""</formula>
    </cfRule>
    <cfRule type="expression" dxfId="62" priority="22" stopIfTrue="1">
      <formula>IF(AND(OR($D$26="Yes",$D$26=""),D38=""),1,0)</formula>
    </cfRule>
  </conditionalFormatting>
  <conditionalFormatting sqref="G79:J79">
    <cfRule type="expression" dxfId="61" priority="15" stopIfTrue="1">
      <formula>IF(AND($D$79="Yes, using other format (describe)",$G$79=""),TRUE)</formula>
    </cfRule>
  </conditionalFormatting>
  <conditionalFormatting sqref="D39:E39 D45:E45 D51:E51 D57:E57 D63:E63">
    <cfRule type="expression" dxfId="60" priority="128" stopIfTrue="1">
      <formula>$P$39=""</formula>
    </cfRule>
    <cfRule type="expression" dxfId="59" priority="129" stopIfTrue="1">
      <formula>IF(AND(OR($D$27="Yes",$D$27=""),D39=""),1,0)</formula>
    </cfRule>
  </conditionalFormatting>
  <conditionalFormatting sqref="D33:E33">
    <cfRule type="expression" dxfId="58" priority="10" stopIfTrue="1">
      <formula>IF(AND(OR($D$27="Yes",$D$27=""),$D$33=""),1,0)</formula>
    </cfRule>
    <cfRule type="expression" dxfId="57" priority="11" stopIfTrue="1">
      <formula>$P$27=""</formula>
    </cfRule>
  </conditionalFormatting>
  <conditionalFormatting sqref="D34:E34">
    <cfRule type="expression" dxfId="56" priority="131" stopIfTrue="1">
      <formula>IF(AND(OR($D$28="Yes",$D$28=""),$D$34=""),1,0)</formula>
    </cfRule>
  </conditionalFormatting>
  <conditionalFormatting sqref="D41:E41 D47:E47 D53:E53 D59:E59 D65:E65">
    <cfRule type="expression" dxfId="55" priority="133" stopIfTrue="1">
      <formula>IF(AND(OR($D$29="Yes",$D$29=""),D41=""),1,0)</formula>
    </cfRule>
  </conditionalFormatting>
  <conditionalFormatting sqref="D35:E35">
    <cfRule type="expression" dxfId="54" priority="7" stopIfTrue="1">
      <formula>IF(AND(OR($D$29="Yes",$D$29=""),$D$35=""),1,0)</formula>
    </cfRule>
  </conditionalFormatting>
  <conditionalFormatting sqref="D20:J20">
    <cfRule type="expression" dxfId="53" priority="2" stopIfTrue="1">
      <formula>IF($D$16="",TRUE)</formula>
    </cfRule>
  </conditionalFormatting>
  <conditionalFormatting sqref="D21:J21">
    <cfRule type="expression" dxfId="52"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Normal="100" workbookViewId="0">
      <pane ySplit="3" topLeftCell="A17" activePane="bottomLeft" state="frozen"/>
      <selection activeCell="A2" sqref="A2"/>
      <selection pane="bottomLeft" activeCell="A15" sqref="A15"/>
    </sheetView>
  </sheetViews>
  <sheetFormatPr baseColWidth="10"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UM ZU BEGINNEN:</v>
      </c>
      <c r="C2" s="226"/>
      <c r="D2" s="226"/>
      <c r="E2" s="226"/>
      <c r="F2" s="288"/>
      <c r="G2" s="288"/>
      <c r="H2" s="288"/>
      <c r="I2" s="289"/>
      <c r="J2" s="417" t="str">
        <f ca="1">OFFSET(L!$C$1,MATCH("Smelter List"&amp;ADDRESS(ROW(),COLUMN(),4),L!$A:$A,0)-1,SL,,)</f>
        <v>Link zur "CFS Compliant Smelter"- Liste</v>
      </c>
      <c r="K2" s="418"/>
      <c r="L2" s="418"/>
      <c r="M2" s="418"/>
      <c r="N2" s="418"/>
      <c r="O2" s="418"/>
      <c r="P2" s="290"/>
      <c r="Q2" s="291"/>
      <c r="R2" s="292"/>
      <c r="S2" s="292"/>
      <c r="T2" s="292"/>
      <c r="U2" s="205"/>
      <c r="V2" s="205"/>
      <c r="W2" s="206"/>
      <c r="X2" s="205"/>
      <c r="Y2" s="205"/>
      <c r="Z2" s="205"/>
      <c r="AH2" s="185" t="s">
        <v>774</v>
      </c>
    </row>
    <row r="3" spans="1:37" s="25" customFormat="1" ht="230.45" customHeight="1">
      <c r="A3" s="225"/>
      <c r="B3" s="41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info@conflictfreesmelter.org an CSFI gemeldet werden.</v>
      </c>
      <c r="C3" s="419"/>
      <c r="D3" s="419"/>
      <c r="E3" s="419"/>
      <c r="F3" s="293"/>
      <c r="G3" s="420" t="str">
        <f ca="1">OFFSET(L!$C$1,MATCH("General"&amp;"Cpy",L!$A:$A,0)-1,SL,,)</f>
        <v>© 2017 Conflict-Free Sourcing Initiative. All rights reserved.</v>
      </c>
      <c r="H3" s="420"/>
      <c r="I3" s="421"/>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 xml:space="preserve">Eingabespalte Schmelzofenidentifizierungsnummer </v>
      </c>
      <c r="B4" s="183" t="str">
        <f ca="1">OFFSET(L!$C$1,MATCH("Smelter List"&amp;ADDRESS(ROW(),COLUMN(),4),L!$A:$A,0)-1,SL,,)</f>
        <v>Metall (1)</v>
      </c>
      <c r="C4" s="183" t="str">
        <f ca="1">OFFSET(L!$C$1,MATCH("Smelter List"&amp;ADDRESS(ROW(),COLUMN(),4),L!$A:$A,0)-1,SL,,)</f>
        <v>Schmelzofensuche (*)</v>
      </c>
      <c r="D4" s="183" t="str">
        <f ca="1">OFFSET(L!$C$1,MATCH("Smelter List"&amp;ADDRESS(ROW(),COLUMN(),4),L!$A:$A,0)-1,SL,,)</f>
        <v>Schmelzofenname (1)</v>
      </c>
      <c r="E4" s="183" t="str">
        <f ca="1">OFFSET(L!$C$1,MATCH("Smelter List"&amp;ADDRESS(ROW(),COLUMN(),4),L!$A:$A,0)-1,SL,,)</f>
        <v>Schmelzhütten: Land (*)</v>
      </c>
      <c r="F4" s="183" t="str">
        <f ca="1">OFFSET(L!$C$1,MATCH("Smelter List"&amp;ADDRESS(ROW(),COLUMN(),4),L!$A:$A,0)-1,SL,,)</f>
        <v>Schmelzhütte Identifizierung</v>
      </c>
      <c r="G4" s="183" t="str">
        <f ca="1">OFFSET(L!$C$1,MATCH("Smelter List"&amp;ADDRESS(ROW(),COLUMN(),4),L!$A:$A,0)-1,SL,,)</f>
        <v>Quelle der Schmelzhütte Id-Nummer</v>
      </c>
      <c r="H4" s="184" t="str">
        <f ca="1">OFFSET(L!$C$1,MATCH("Smelter List"&amp;ADDRESS(ROW(),COLUMN(),4),L!$A:$A,0)-1,SL,,)</f>
        <v>Schmelzhütten: Straße</v>
      </c>
      <c r="I4" s="184" t="str">
        <f ca="1">OFFSET(L!$C$1,MATCH("Smelter List"&amp;ADDRESS(ROW(),COLUMN(),4),L!$A:$A,0)-1,SL,,)</f>
        <v>Schmelzhütten: Stadt</v>
      </c>
      <c r="J4" s="184" t="str">
        <f ca="1">OFFSET(L!$C$1,MATCH("Smelter List"&amp;ADDRESS(ROW(),COLUMN(),4),L!$A:$A,0)-1,SL,,)</f>
        <v>Schmelzhütten: Bundesland/Provinz</v>
      </c>
      <c r="K4" s="184" t="str">
        <f ca="1">OFFSET(L!$C$1,MATCH("Smelter List"&amp;ADDRESS(ROW(),COLUMN(),4),L!$A:$A,0)-1,SL,,)</f>
        <v xml:space="preserve">Schmelzhütten-Ansprechpartner: Name </v>
      </c>
      <c r="L4" s="184" t="str">
        <f ca="1">OFFSET(L!$C$1,MATCH("Smelter List"&amp;ADDRESS(ROW(),COLUMN(),4),L!$A:$A,0)-1,SL,,)</f>
        <v>Schmelzhütten-Ansprechpartner: E-mail</v>
      </c>
      <c r="M4" s="184" t="str">
        <f ca="1">OFFSET(L!$C$1,MATCH("Smelter List"&amp;ADDRESS(ROW(),COLUMN(),4),L!$A:$A,0)-1,SL,,)</f>
        <v>Vorgeschlagenen nächsten Schritte</v>
      </c>
      <c r="N4" s="184" t="str">
        <f ca="1">OFFSET(L!$C$1,MATCH("Smelter List"&amp;ADDRESS(ROW(),COLUMN(),4),L!$A:$A,0)-1,SL,,)</f>
        <v>Name der Mine(n) oder falls aus Recycling oder Schrott, tragen Sie "recycled" oder "Schrott" ein</v>
      </c>
      <c r="O4" s="184" t="str">
        <f ca="1">OFFSET(L!$C$1,MATCH("Smelter List"&amp;ADDRESS(ROW(),COLUMN(),4),L!$A:$A,0)-1,SL,,)</f>
        <v>Standort (Land) von Minen, falls aus Recycling oder Schrott gekauft, geben Sie "recycled" oder "Schrott" ein</v>
      </c>
      <c r="P4" s="184" t="str">
        <f ca="1">OFFSET(L!$C$1,MATCH("Smelter List"&amp;ADDRESS(ROW(),COLUMN(),4),L!$A:$A,0)-1,SL,,)</f>
        <v>Stammen 100% der Ausgangsstoffe der Schmelzhütte aus Recycling oder Schrott?</v>
      </c>
      <c r="Q4" s="185" t="str">
        <f ca="1">OFFSET(L!$C$1,MATCH("Smelter List"&amp;ADDRESS(ROW(),COLUMN(),4),L!$A:$A,0)-1,SL,,)</f>
        <v>Kommentare</v>
      </c>
      <c r="R4" s="183" t="s">
        <v>14278</v>
      </c>
      <c r="S4" s="183" t="s">
        <v>14253</v>
      </c>
      <c r="T4" s="183" t="s">
        <v>14254</v>
      </c>
      <c r="U4" s="297"/>
      <c r="V4" s="208"/>
      <c r="W4" s="208" t="s">
        <v>1882</v>
      </c>
      <c r="X4" s="208" t="s">
        <v>1409</v>
      </c>
      <c r="Y4" s="208"/>
      <c r="Z4" s="208"/>
      <c r="AH4" s="185" t="s">
        <v>776</v>
      </c>
    </row>
    <row r="5" spans="1:37" s="302" customFormat="1" ht="63.75">
      <c r="A5" s="325" t="s">
        <v>1220</v>
      </c>
      <c r="B5" s="250" t="str">
        <f ca="1">IF(LEN(A5)=0,"",INDEX('Smelter Look-up'!$A:$A,MATCH($A5,'Smelter Look-up'!$E:$E,0)))</f>
        <v>Tin</v>
      </c>
      <c r="C5" s="256" t="str">
        <f ca="1">IF(LEN(A5)=0,"",INDEX('Smelter Look-up'!$C:$C,MATCH($A5,'Smelter Look-up'!$E:$E,0)))</f>
        <v>PT Timah (Persero) Tbk Kundur</v>
      </c>
      <c r="D5" s="250"/>
      <c r="E5" s="250" t="str">
        <f ca="1">IF(ISERROR($V5),"",OFFSET('Smelter Look-up'!$D$4,$V5-4,0)&amp;"")</f>
        <v>INDONESIA</v>
      </c>
      <c r="F5" s="250" t="str">
        <f ca="1">IF(ISERROR($V5),"",OFFSET('Smelter Look-up'!$E$4,$V5-4,0))</f>
        <v>CID001477</v>
      </c>
      <c r="G5" s="250" t="str">
        <f ca="1">IF(C5=$X$4,"Enter smelter details", IF(ISERROR($V5),"",OFFSET('Smelter Look-up'!$F$4,$V5-4,0)))</f>
        <v>CFSI</v>
      </c>
      <c r="H5" s="251">
        <f ca="1">IF(ISERROR($V5),"",OFFSET('Smelter Look-up'!$G$4,$V5-4,0))</f>
        <v>0</v>
      </c>
      <c r="I5" s="252" t="str">
        <f ca="1">IF(ISERROR($V5),"",OFFSET('Smelter Look-up'!$H$4,$V5-4,0))</f>
        <v>Kundur</v>
      </c>
      <c r="J5" s="252" t="str">
        <f ca="1">IF(ISERROR($V5),"",OFFSET('Smelter Look-up'!$I$4,$V5-4,0))</f>
        <v>Riau</v>
      </c>
      <c r="K5" s="253"/>
      <c r="L5" s="253"/>
      <c r="M5" s="253"/>
      <c r="N5" s="253"/>
      <c r="O5" s="253"/>
      <c r="P5" s="253"/>
      <c r="Q5" s="210"/>
      <c r="R5" s="250" t="str">
        <f ca="1">IF(ISERROR($V5),"",OFFSET('Smelter Look-up'!$C$4,$V5-4,0)&amp;"")</f>
        <v>PT Timah (Persero) Tbk Kundur</v>
      </c>
      <c r="S5" s="264" t="str">
        <f t="shared" ref="S5" ca="1" si="0">IF(B5="","",IF(ISERROR(MATCH($E5,CL,0)),"Unknown",INDIRECT("'C'!$A$"&amp;MATCH($E5,CL,0)+1)))</f>
        <v>ID</v>
      </c>
      <c r="T5" s="264" t="str">
        <f ca="1">IF(B5="","",IF(ISERROR(MATCH($J5,SorP!$B$1:$B$6230,0)),"",INDIRECT("'SorP'!$A$"&amp;MATCH($J5,SorP!$B$1:$B$6230,0))))</f>
        <v>ID-RI</v>
      </c>
      <c r="U5" s="299"/>
      <c r="V5" s="300">
        <f ca="1">IF(C5="",NA(),MATCH($B5&amp;$C5,'Smelter Look-up'!$J:$J,0))</f>
        <v>466</v>
      </c>
      <c r="W5" s="301"/>
      <c r="X5" s="301">
        <f ca="1">IF(AND(C5="Smelter not listed",OR(LEN(D5)=0,LEN(E5)=0)),1,0)</f>
        <v>0</v>
      </c>
      <c r="Y5" s="301"/>
      <c r="Z5" s="301"/>
      <c r="AB5" s="303" t="str">
        <f ca="1">B5&amp;C5</f>
        <v>TinPT Timah (Persero) Tbk Kundur</v>
      </c>
      <c r="AK5" s="302">
        <f ca="1">LEN(AB5)</f>
        <v>32</v>
      </c>
    </row>
    <row r="6" spans="1:37" s="302" customFormat="1" ht="63.75">
      <c r="A6" s="326" t="s">
        <v>1197</v>
      </c>
      <c r="B6" s="250" t="str">
        <f ca="1">IF(LEN(A6)=0,"",INDEX('Smelter Look-up'!$A:$A,MATCH($A6,'Smelter Look-up'!$E:$E,0)))</f>
        <v>Tin</v>
      </c>
      <c r="C6" s="256" t="str">
        <f ca="1">IF(LEN(A6)=0,"",INDEX('Smelter Look-up'!$C:$C,MATCH($A6,'Smelter Look-up'!$E:$E,0)))</f>
        <v>PT Timah (Persero) Tbk Mentok</v>
      </c>
      <c r="D6" s="250"/>
      <c r="E6" s="250" t="str">
        <f ca="1">IF(ISERROR($V6),"",OFFSET('Smelter Look-up'!$D$4,$V6-4,0)&amp;"")</f>
        <v>INDONESIA</v>
      </c>
      <c r="F6" s="250" t="str">
        <f ca="1">IF(ISERROR($V6),"",OFFSET('Smelter Look-up'!$E$4,$V6-4,0))</f>
        <v>CID001482</v>
      </c>
      <c r="G6" s="250" t="str">
        <f ca="1">IF(C6=$X$4,"Enter smelter details", IF(ISERROR($V6),"",OFFSET('Smelter Look-up'!$F$4,$V6-4,0)))</f>
        <v>CFSI</v>
      </c>
      <c r="H6" s="251">
        <f ca="1">IF(ISERROR($V6),"",OFFSET('Smelter Look-up'!$G$4,$V6-4,0))</f>
        <v>0</v>
      </c>
      <c r="I6" s="252" t="str">
        <f ca="1">IF(ISERROR($V6),"",OFFSET('Smelter Look-up'!$H$4,$V6-4,0))</f>
        <v>Mentok</v>
      </c>
      <c r="J6" s="252" t="str">
        <f ca="1">IF(ISERROR($V6),"",OFFSET('Smelter Look-up'!$I$4,$V6-4,0))</f>
        <v>Kepulauan Bangka Belitung</v>
      </c>
      <c r="K6" s="254"/>
      <c r="L6" s="254"/>
      <c r="M6" s="254"/>
      <c r="N6" s="254"/>
      <c r="O6" s="254"/>
      <c r="P6" s="253"/>
      <c r="Q6" s="255"/>
      <c r="R6" s="250" t="str">
        <f ca="1">IF(ISERROR($V6),"",OFFSET('Smelter Look-up'!$C$4,$V6-4,0)&amp;"")</f>
        <v>PT Timah (Persero) Tbk Mentok</v>
      </c>
      <c r="S6" s="264" t="str">
        <f t="shared" ref="S6:S69" ca="1" si="1">IF(B6="","",IF(ISERROR(MATCH($E6,CL,0)),"Unknown",INDIRECT("'C'!$A$"&amp;MATCH($E6,CL,0)+1)))</f>
        <v>ID</v>
      </c>
      <c r="T6" s="264" t="str">
        <f ca="1">IF(B6="","",IF(ISERROR(MATCH($J6,SorP!$B$1:$B$6230,0)),"",INDIRECT("'SorP'!$A$"&amp;MATCH($J6,SorP!$B$1:$B$6230,0))))</f>
        <v>ID-BB</v>
      </c>
      <c r="U6" s="299"/>
      <c r="V6" s="300">
        <f ca="1">IF(C6="",NA(),MATCH($B6&amp;$C6,'Smelter Look-up'!$J:$J,0))</f>
        <v>467</v>
      </c>
      <c r="W6" s="301"/>
      <c r="X6" s="301">
        <f t="shared" ref="X6:X69" ca="1" si="2">IF(AND(C6="Smelter not listed",OR(LEN(D6)=0,LEN(E6)=0)),1,0)</f>
        <v>0</v>
      </c>
      <c r="Y6" s="301"/>
      <c r="Z6" s="301"/>
      <c r="AB6" s="303" t="str">
        <f t="shared" ref="AB6:AB69" ca="1" si="3">B6&amp;C6</f>
        <v>TinPT Timah (Persero) Tbk Mentok</v>
      </c>
    </row>
    <row r="7" spans="1:37" s="302" customFormat="1" ht="38.25">
      <c r="A7" s="324" t="s">
        <v>1187</v>
      </c>
      <c r="B7" s="250" t="str">
        <f ca="1">IF(LEN(A7)=0,"",INDEX('Smelter Look-up'!$A:$A,MATCH($A7,'Smelter Look-up'!$E:$E,0)))</f>
        <v>Tin</v>
      </c>
      <c r="C7" s="256" t="str">
        <f ca="1">IF(LEN(A7)=0,"",INDEX('Smelter Look-up'!$C:$C,MATCH($A7,'Smelter Look-up'!$E:$E,0)))</f>
        <v>PT Bukit Timah</v>
      </c>
      <c r="D7" s="250"/>
      <c r="E7" s="250" t="str">
        <f ca="1">IF(ISERROR($V7),"",OFFSET('Smelter Look-up'!$D$4,$V7-4,0)&amp;"")</f>
        <v>INDONESIA</v>
      </c>
      <c r="F7" s="250" t="str">
        <f ca="1">IF(ISERROR($V7),"",OFFSET('Smelter Look-up'!$E$4,$V7-4,0))</f>
        <v>CID001428</v>
      </c>
      <c r="G7" s="250" t="str">
        <f ca="1">IF(C7=$X$4,"Enter smelter details", IF(ISERROR($V7),"",OFFSET('Smelter Look-up'!$F$4,$V7-4,0)))</f>
        <v>CFSI</v>
      </c>
      <c r="H7" s="251">
        <f ca="1">IF(ISERROR($V7),"",OFFSET('Smelter Look-up'!$G$4,$V7-4,0))</f>
        <v>0</v>
      </c>
      <c r="I7" s="252" t="str">
        <f ca="1">IF(ISERROR($V7),"",OFFSET('Smelter Look-up'!$H$4,$V7-4,0))</f>
        <v>Pangkal Pinang</v>
      </c>
      <c r="J7" s="252" t="str">
        <f ca="1">IF(ISERROR($V7),"",OFFSET('Smelter Look-up'!$I$4,$V7-4,0))</f>
        <v>Kepulauan Bangka Belitung</v>
      </c>
      <c r="K7" s="254"/>
      <c r="L7" s="254"/>
      <c r="M7" s="254"/>
      <c r="N7" s="254"/>
      <c r="O7" s="254"/>
      <c r="P7" s="253"/>
      <c r="Q7" s="255"/>
      <c r="R7" s="250" t="str">
        <f ca="1">IF(ISERROR($V7),"",OFFSET('Smelter Look-up'!$C$4,$V7-4,0)&amp;"")</f>
        <v>PT Bukit Timah</v>
      </c>
      <c r="S7" s="264" t="str">
        <f t="shared" ca="1" si="1"/>
        <v>ID</v>
      </c>
      <c r="T7" s="264" t="str">
        <f ca="1">IF(B7="","",IF(ISERROR(MATCH($J7,SorP!$B$1:$B$6230,0)),"",INDIRECT("'SorP'!$A$"&amp;MATCH($J7,SorP!$B$1:$B$6230,0))))</f>
        <v>ID-BB</v>
      </c>
      <c r="U7" s="299"/>
      <c r="V7" s="300">
        <f ca="1">IF(C7="",NA(),MATCH($B7&amp;$C7,'Smelter Look-up'!$J:$J,0))</f>
        <v>446</v>
      </c>
      <c r="W7" s="301"/>
      <c r="X7" s="301">
        <f t="shared" ca="1" si="2"/>
        <v>0</v>
      </c>
      <c r="Y7" s="301"/>
      <c r="Z7" s="301"/>
      <c r="AB7" s="303" t="str">
        <f t="shared" ca="1" si="3"/>
        <v>TinPT Bukit Timah</v>
      </c>
    </row>
    <row r="8" spans="1:37" s="302" customFormat="1" ht="51">
      <c r="A8" s="327" t="s">
        <v>2604</v>
      </c>
      <c r="B8" s="250" t="str">
        <f ca="1">IF(LEN(A8)=0,"",INDEX('Smelter Look-up'!$A:$A,MATCH($A8,'Smelter Look-up'!$E:$E,0)))</f>
        <v>Tin</v>
      </c>
      <c r="C8" s="256" t="str">
        <f ca="1">IF(LEN(A8)=0,"",INDEX('Smelter Look-up'!$C:$C,MATCH($A8,'Smelter Look-up'!$E:$E,0)))</f>
        <v>Metallo Belgium N.V.</v>
      </c>
      <c r="D8" s="250"/>
      <c r="E8" s="250" t="str">
        <f ca="1">IF(ISERROR($V8),"",OFFSET('Smelter Look-up'!$D$4,$V8-4,0)&amp;"")</f>
        <v>BELGIUM</v>
      </c>
      <c r="F8" s="250" t="str">
        <f ca="1">IF(ISERROR($V8),"",OFFSET('Smelter Look-up'!$E$4,$V8-4,0))</f>
        <v>CID002773</v>
      </c>
      <c r="G8" s="250" t="str">
        <f ca="1">IF(C8=$X$4,"Enter smelter details", IF(ISERROR($V8),"",OFFSET('Smelter Look-up'!$F$4,$V8-4,0)))</f>
        <v>CFSI</v>
      </c>
      <c r="H8" s="251">
        <f ca="1">IF(ISERROR($V8),"",OFFSET('Smelter Look-up'!$G$4,$V8-4,0))</f>
        <v>0</v>
      </c>
      <c r="I8" s="252" t="str">
        <f ca="1">IF(ISERROR($V8),"",OFFSET('Smelter Look-up'!$H$4,$V8-4,0))</f>
        <v>Beerse</v>
      </c>
      <c r="J8" s="252" t="str">
        <f ca="1">IF(ISERROR($V8),"",OFFSET('Smelter Look-up'!$I$4,$V8-4,0))</f>
        <v>Antwerpen</v>
      </c>
      <c r="K8" s="254"/>
      <c r="L8" s="254"/>
      <c r="M8" s="254"/>
      <c r="N8" s="254"/>
      <c r="O8" s="254"/>
      <c r="P8" s="253"/>
      <c r="Q8" s="255"/>
      <c r="R8" s="250" t="str">
        <f ca="1">IF(ISERROR($V8),"",OFFSET('Smelter Look-up'!$C$4,$V8-4,0)&amp;"")</f>
        <v>Metallo Belgium N.V.</v>
      </c>
      <c r="S8" s="264" t="str">
        <f t="shared" ca="1" si="1"/>
        <v>BE</v>
      </c>
      <c r="T8" s="264" t="str">
        <f ca="1">IF(B8="","",IF(ISERROR(MATCH($J8,SorP!$B$1:$B$6230,0)),"",INDIRECT("'SorP'!$A$"&amp;MATCH($J8,SorP!$B$1:$B$6230,0))))</f>
        <v>BE-VAN</v>
      </c>
      <c r="U8" s="299"/>
      <c r="V8" s="300">
        <f ca="1">IF(C8="",NA(),MATCH($B8&amp;$C8,'Smelter Look-up'!$J:$J,0))</f>
        <v>420</v>
      </c>
      <c r="W8" s="301"/>
      <c r="X8" s="301">
        <f t="shared" ca="1" si="2"/>
        <v>0</v>
      </c>
      <c r="Y8" s="301"/>
      <c r="Z8" s="301"/>
      <c r="AB8" s="303" t="str">
        <f t="shared" ca="1" si="3"/>
        <v>TinMetallo Belgium N.V.</v>
      </c>
    </row>
    <row r="9" spans="1:37" s="302" customFormat="1" ht="25.5">
      <c r="A9" s="323" t="s">
        <v>1178</v>
      </c>
      <c r="B9" s="250" t="str">
        <f ca="1">IF(LEN(A9)=0,"",INDEX('Smelter Look-up'!$A:$A,MATCH($A9,'Smelter Look-up'!$E:$E,0)))</f>
        <v>Tin</v>
      </c>
      <c r="C9" s="256" t="str">
        <f ca="1">IF(LEN(A9)=0,"",INDEX('Smelter Look-up'!$C:$C,MATCH($A9,'Smelter Look-up'!$E:$E,0)))</f>
        <v>Minsur</v>
      </c>
      <c r="D9" s="250"/>
      <c r="E9" s="250" t="str">
        <f ca="1">IF(ISERROR($V9),"",OFFSET('Smelter Look-up'!$D$4,$V9-4,0)&amp;"")</f>
        <v>PERU</v>
      </c>
      <c r="F9" s="250" t="str">
        <f ca="1">IF(ISERROR($V9),"",OFFSET('Smelter Look-up'!$E$4,$V9-4,0))</f>
        <v>CID001182</v>
      </c>
      <c r="G9" s="250" t="str">
        <f ca="1">IF(C9=$X$4,"Enter smelter details", IF(ISERROR($V9),"",OFFSET('Smelter Look-up'!$F$4,$V9-4,0)))</f>
        <v>CFSI</v>
      </c>
      <c r="H9" s="251">
        <f ca="1">IF(ISERROR($V9),"",OFFSET('Smelter Look-up'!$G$4,$V9-4,0))</f>
        <v>0</v>
      </c>
      <c r="I9" s="252" t="str">
        <f ca="1">IF(ISERROR($V9),"",OFFSET('Smelter Look-up'!$H$4,$V9-4,0))</f>
        <v>Paracas</v>
      </c>
      <c r="J9" s="252" t="str">
        <f ca="1">IF(ISERROR($V9),"",OFFSET('Smelter Look-up'!$I$4,$V9-4,0))</f>
        <v>Ika</v>
      </c>
      <c r="K9" s="254"/>
      <c r="L9" s="254"/>
      <c r="M9" s="254"/>
      <c r="N9" s="254"/>
      <c r="O9" s="254"/>
      <c r="P9" s="253"/>
      <c r="Q9" s="255"/>
      <c r="R9" s="250" t="str">
        <f ca="1">IF(ISERROR($V9),"",OFFSET('Smelter Look-up'!$C$4,$V9-4,0)&amp;"")</f>
        <v>Minsur</v>
      </c>
      <c r="S9" s="264" t="str">
        <f t="shared" ca="1" si="1"/>
        <v>PE</v>
      </c>
      <c r="T9" s="264" t="str">
        <f ca="1">IF(B9="","",IF(ISERROR(MATCH($J9,SorP!$B$1:$B$6230,0)),"",INDIRECT("'SorP'!$A$"&amp;MATCH($J9,SorP!$B$1:$B$6230,0))))</f>
        <v>PE-ICA</v>
      </c>
      <c r="U9" s="299"/>
      <c r="V9" s="300">
        <f ca="1">IF(C9="",NA(),MATCH($B9&amp;$C9,'Smelter Look-up'!$J:$J,0))</f>
        <v>425</v>
      </c>
      <c r="W9" s="301"/>
      <c r="X9" s="301">
        <f t="shared" ca="1" si="2"/>
        <v>0</v>
      </c>
      <c r="Y9" s="301"/>
      <c r="Z9" s="301"/>
      <c r="AB9" s="303" t="str">
        <f t="shared" ca="1" si="3"/>
        <v>TinMinsur</v>
      </c>
    </row>
    <row r="10" spans="1:37" s="302" customFormat="1" ht="63.75">
      <c r="A10" s="328" t="s">
        <v>1182</v>
      </c>
      <c r="B10" s="250" t="str">
        <f ca="1">IF(LEN(A10)=0,"",INDEX('Smelter Look-up'!$A:$A,MATCH($A10,'Smelter Look-up'!$E:$E,0)))</f>
        <v>Tin</v>
      </c>
      <c r="C10" s="256" t="str">
        <f ca="1">IF(LEN(A10)=0,"",INDEX('Smelter Look-up'!$C:$C,MATCH($A10,'Smelter Look-up'!$E:$E,0)))</f>
        <v>Operaciones Metalurgical S.A.</v>
      </c>
      <c r="D10" s="250"/>
      <c r="E10" s="250" t="str">
        <f ca="1">IF(ISERROR($V10),"",OFFSET('Smelter Look-up'!$D$4,$V10-4,0)&amp;"")</f>
        <v>BOLIVIA (PLURINATIONAL STATE OF)</v>
      </c>
      <c r="F10" s="250" t="str">
        <f ca="1">IF(ISERROR($V10),"",OFFSET('Smelter Look-up'!$E$4,$V10-4,0))</f>
        <v>CID001337</v>
      </c>
      <c r="G10" s="250" t="str">
        <f ca="1">IF(C10=$X$4,"Enter smelter details", IF(ISERROR($V10),"",OFFSET('Smelter Look-up'!$F$4,$V10-4,0)))</f>
        <v>CFSI</v>
      </c>
      <c r="H10" s="251">
        <f ca="1">IF(ISERROR($V10),"",OFFSET('Smelter Look-up'!$G$4,$V10-4,0))</f>
        <v>0</v>
      </c>
      <c r="I10" s="252" t="str">
        <f ca="1">IF(ISERROR($V10),"",OFFSET('Smelter Look-up'!$H$4,$V10-4,0))</f>
        <v>Oruro</v>
      </c>
      <c r="J10" s="252" t="str">
        <f ca="1">IF(ISERROR($V10),"",OFFSET('Smelter Look-up'!$I$4,$V10-4,0))</f>
        <v>Oruro</v>
      </c>
      <c r="K10" s="254"/>
      <c r="L10" s="254"/>
      <c r="M10" s="254"/>
      <c r="N10" s="254"/>
      <c r="O10" s="254"/>
      <c r="P10" s="253"/>
      <c r="Q10" s="255"/>
      <c r="R10" s="250" t="str">
        <f ca="1">IF(ISERROR($V10),"",OFFSET('Smelter Look-up'!$C$4,$V10-4,0)&amp;"")</f>
        <v>Operaciones Metalurgical S.A.</v>
      </c>
      <c r="S10" s="264" t="str">
        <f t="shared" ca="1" si="1"/>
        <v>BO</v>
      </c>
      <c r="T10" s="264" t="str">
        <f ca="1">IF(B10="","",IF(ISERROR(MATCH($J10,SorP!$B$1:$B$6230,0)),"",INDIRECT("'SorP'!$A$"&amp;MATCH($J10,SorP!$B$1:$B$6230,0))))</f>
        <v>BO-O</v>
      </c>
      <c r="U10" s="299"/>
      <c r="V10" s="300">
        <f ca="1">IF(C10="",NA(),MATCH($B10&amp;$C10,'Smelter Look-up'!$J:$J,0))</f>
        <v>435</v>
      </c>
      <c r="W10" s="301"/>
      <c r="X10" s="301">
        <f t="shared" ca="1" si="2"/>
        <v>0</v>
      </c>
      <c r="Y10" s="301"/>
      <c r="Z10" s="301"/>
      <c r="AB10" s="303" t="str">
        <f t="shared" ca="1" si="3"/>
        <v>TinOperaciones Metalurgical S.A.</v>
      </c>
    </row>
    <row r="11" spans="1:37" s="302" customFormat="1" ht="25.5">
      <c r="A11" s="328" t="s">
        <v>1170</v>
      </c>
      <c r="B11" s="250" t="str">
        <f ca="1">IF(LEN(A11)=0,"",INDEX('Smelter Look-up'!$A:$A,MATCH($A11,'Smelter Look-up'!$E:$E,0)))</f>
        <v>Tin</v>
      </c>
      <c r="C11" s="256" t="str">
        <f ca="1">IF(LEN(A11)=0,"",INDEX('Smelter Look-up'!$C:$C,MATCH($A11,'Smelter Look-up'!$E:$E,0)))</f>
        <v>Fenix Metals</v>
      </c>
      <c r="D11" s="250"/>
      <c r="E11" s="250" t="str">
        <f ca="1">IF(ISERROR($V11),"",OFFSET('Smelter Look-up'!$D$4,$V11-4,0)&amp;"")</f>
        <v>POLAND</v>
      </c>
      <c r="F11" s="250" t="str">
        <f ca="1">IF(ISERROR($V11),"",OFFSET('Smelter Look-up'!$E$4,$V11-4,0))</f>
        <v>CID000468</v>
      </c>
      <c r="G11" s="250" t="str">
        <f ca="1">IF(C11=$X$4,"Enter smelter details", IF(ISERROR($V11),"",OFFSET('Smelter Look-up'!$F$4,$V11-4,0)))</f>
        <v>CFSI</v>
      </c>
      <c r="H11" s="251">
        <f ca="1">IF(ISERROR($V11),"",OFFSET('Smelter Look-up'!$G$4,$V11-4,0))</f>
        <v>0</v>
      </c>
      <c r="I11" s="252" t="str">
        <f ca="1">IF(ISERROR($V11),"",OFFSET('Smelter Look-up'!$H$4,$V11-4,0))</f>
        <v>Chmielów</v>
      </c>
      <c r="J11" s="252" t="str">
        <f ca="1">IF(ISERROR($V11),"",OFFSET('Smelter Look-up'!$I$4,$V11-4,0))</f>
        <v>Podkarpackie</v>
      </c>
      <c r="K11" s="254"/>
      <c r="L11" s="254"/>
      <c r="M11" s="254"/>
      <c r="N11" s="254"/>
      <c r="O11" s="254"/>
      <c r="P11" s="253"/>
      <c r="Q11" s="255"/>
      <c r="R11" s="250" t="str">
        <f ca="1">IF(ISERROR($V11),"",OFFSET('Smelter Look-up'!$C$4,$V11-4,0)&amp;"")</f>
        <v>Fenix Metals</v>
      </c>
      <c r="S11" s="264" t="str">
        <f t="shared" ca="1" si="1"/>
        <v>PL</v>
      </c>
      <c r="T11" s="264" t="str">
        <f ca="1">IF(B11="","",IF(ISERROR(MATCH($J11,SorP!$B$1:$B$6230,0)),"",INDIRECT("'SorP'!$A$"&amp;MATCH($J11,SorP!$B$1:$B$6230,0))))</f>
        <v>PL-PK</v>
      </c>
      <c r="U11" s="299"/>
      <c r="V11" s="300">
        <f ca="1">IF(C11="",NA(),MATCH($B11&amp;$C11,'Smelter Look-up'!$J:$J,0))</f>
        <v>385</v>
      </c>
      <c r="W11" s="301"/>
      <c r="X11" s="301">
        <f t="shared" ca="1" si="2"/>
        <v>0</v>
      </c>
      <c r="Y11" s="301"/>
      <c r="Z11" s="301"/>
      <c r="AB11" s="303" t="str">
        <f t="shared" ca="1" si="3"/>
        <v>TinFenix Metals</v>
      </c>
    </row>
    <row r="12" spans="1:37" s="302" customFormat="1" ht="51">
      <c r="A12" s="328" t="s">
        <v>1194</v>
      </c>
      <c r="B12" s="250" t="str">
        <f ca="1">IF(LEN(A12)=0,"",INDEX('Smelter Look-up'!$A:$A,MATCH($A12,'Smelter Look-up'!$E:$E,0)))</f>
        <v>Tin</v>
      </c>
      <c r="C12" s="256" t="str">
        <f ca="1">IF(LEN(A12)=0,"",INDEX('Smelter Look-up'!$C:$C,MATCH($A12,'Smelter Look-up'!$E:$E,0)))</f>
        <v>PT Refined Bangka Tin</v>
      </c>
      <c r="D12" s="250"/>
      <c r="E12" s="250" t="str">
        <f ca="1">IF(ISERROR($V12),"",OFFSET('Smelter Look-up'!$D$4,$V12-4,0)&amp;"")</f>
        <v>INDONESIA</v>
      </c>
      <c r="F12" s="250" t="str">
        <f ca="1">IF(ISERROR($V12),"",OFFSET('Smelter Look-up'!$E$4,$V12-4,0))</f>
        <v>CID001460</v>
      </c>
      <c r="G12" s="250" t="str">
        <f ca="1">IF(C12=$X$4,"Enter smelter details", IF(ISERROR($V12),"",OFFSET('Smelter Look-up'!$F$4,$V12-4,0)))</f>
        <v>CFSI</v>
      </c>
      <c r="H12" s="251">
        <f ca="1">IF(ISERROR($V12),"",OFFSET('Smelter Look-up'!$G$4,$V12-4,0))</f>
        <v>0</v>
      </c>
      <c r="I12" s="252" t="str">
        <f ca="1">IF(ISERROR($V12),"",OFFSET('Smelter Look-up'!$H$4,$V12-4,0))</f>
        <v>Sungailiat</v>
      </c>
      <c r="J12" s="252" t="str">
        <f ca="1">IF(ISERROR($V12),"",OFFSET('Smelter Look-up'!$I$4,$V12-4,0))</f>
        <v>Kepulauan Bangka Belitung</v>
      </c>
      <c r="K12" s="254"/>
      <c r="L12" s="254"/>
      <c r="M12" s="254"/>
      <c r="N12" s="254"/>
      <c r="O12" s="254"/>
      <c r="P12" s="253"/>
      <c r="Q12" s="255"/>
      <c r="R12" s="250" t="str">
        <f ca="1">IF(ISERROR($V12),"",OFFSET('Smelter Look-up'!$C$4,$V12-4,0)&amp;"")</f>
        <v>PT Refined Bangka Tin</v>
      </c>
      <c r="S12" s="264" t="str">
        <f t="shared" ca="1" si="1"/>
        <v>ID</v>
      </c>
      <c r="T12" s="264" t="str">
        <f ca="1">IF(B12="","",IF(ISERROR(MATCH($J12,SorP!$B$1:$B$6230,0)),"",INDIRECT("'SorP'!$A$"&amp;MATCH($J12,SorP!$B$1:$B$6230,0))))</f>
        <v>ID-BB</v>
      </c>
      <c r="U12" s="299"/>
      <c r="V12" s="300">
        <f ca="1">IF(C12="",NA(),MATCH($B12&amp;$C12,'Smelter Look-up'!$J:$J,0))</f>
        <v>460</v>
      </c>
      <c r="W12" s="301"/>
      <c r="X12" s="301">
        <f t="shared" ca="1" si="2"/>
        <v>0</v>
      </c>
      <c r="Y12" s="301"/>
      <c r="Z12" s="301"/>
      <c r="AB12" s="303" t="str">
        <f t="shared" ca="1" si="3"/>
        <v>TinPT Refined Bangka Tin</v>
      </c>
    </row>
    <row r="13" spans="1:37" s="302" customFormat="1" ht="51">
      <c r="A13" s="323" t="s">
        <v>1184</v>
      </c>
      <c r="B13" s="250" t="str">
        <f ca="1">IF(LEN(A13)=0,"",INDEX('Smelter Look-up'!$A:$A,MATCH($A13,'Smelter Look-up'!$E:$E,0)))</f>
        <v>Tin</v>
      </c>
      <c r="C13" s="256" t="str">
        <f ca="1">IF(LEN(A13)=0,"",INDEX('Smelter Look-up'!$C:$C,MATCH($A13,'Smelter Look-up'!$E:$E,0)))</f>
        <v>PT Babel Inti Perkasa</v>
      </c>
      <c r="D13" s="250"/>
      <c r="E13" s="250" t="str">
        <f ca="1">IF(ISERROR($V13),"",OFFSET('Smelter Look-up'!$D$4,$V13-4,0)&amp;"")</f>
        <v>INDONESIA</v>
      </c>
      <c r="F13" s="250" t="str">
        <f ca="1">IF(ISERROR($V13),"",OFFSET('Smelter Look-up'!$E$4,$V13-4,0))</f>
        <v>CID001402</v>
      </c>
      <c r="G13" s="250" t="str">
        <f ca="1">IF(C13=$X$4,"Enter smelter details", IF(ISERROR($V13),"",OFFSET('Smelter Look-up'!$F$4,$V13-4,0)))</f>
        <v>CFSI</v>
      </c>
      <c r="H13" s="251">
        <f ca="1">IF(ISERROR($V13),"",OFFSET('Smelter Look-up'!$G$4,$V13-4,0))</f>
        <v>0</v>
      </c>
      <c r="I13" s="252" t="str">
        <f ca="1">IF(ISERROR($V13),"",OFFSET('Smelter Look-up'!$H$4,$V13-4,0))</f>
        <v>Lintang</v>
      </c>
      <c r="J13" s="252" t="str">
        <f ca="1">IF(ISERROR($V13),"",OFFSET('Smelter Look-up'!$I$4,$V13-4,0))</f>
        <v>Kepulauan Bangka Belitung</v>
      </c>
      <c r="K13" s="254"/>
      <c r="L13" s="254"/>
      <c r="M13" s="254"/>
      <c r="N13" s="254"/>
      <c r="O13" s="254"/>
      <c r="P13" s="253"/>
      <c r="Q13" s="255"/>
      <c r="R13" s="250" t="str">
        <f ca="1">IF(ISERROR($V13),"",OFFSET('Smelter Look-up'!$C$4,$V13-4,0)&amp;"")</f>
        <v>PT Babel Inti Perkasa</v>
      </c>
      <c r="S13" s="264" t="str">
        <f t="shared" ca="1" si="1"/>
        <v>ID</v>
      </c>
      <c r="T13" s="264" t="str">
        <f ca="1">IF(B13="","",IF(ISERROR(MATCH($J13,SorP!$B$1:$B$6230,0)),"",INDIRECT("'SorP'!$A$"&amp;MATCH($J13,SorP!$B$1:$B$6230,0))))</f>
        <v>ID-BB</v>
      </c>
      <c r="U13" s="299"/>
      <c r="V13" s="300">
        <f ca="1">IF(C13="",NA(),MATCH($B13&amp;$C13,'Smelter Look-up'!$J:$J,0))</f>
        <v>441</v>
      </c>
      <c r="W13" s="301"/>
      <c r="X13" s="301">
        <f t="shared" ca="1" si="2"/>
        <v>0</v>
      </c>
      <c r="Y13" s="301"/>
      <c r="Z13" s="301"/>
      <c r="AB13" s="303" t="str">
        <f t="shared" ca="1" si="3"/>
        <v>TinPT Babel Inti Perkasa</v>
      </c>
    </row>
    <row r="14" spans="1:37" s="302" customFormat="1" ht="51">
      <c r="A14" s="328" t="s">
        <v>2024</v>
      </c>
      <c r="B14" s="250" t="str">
        <f ca="1">IF(LEN(A14)=0,"",INDEX('Smelter Look-up'!$A:$A,MATCH($A14,'Smelter Look-up'!$E:$E,0)))</f>
        <v>Tantalum</v>
      </c>
      <c r="C14" s="256" t="str">
        <f ca="1">IF(LEN(A14)=0,"",INDEX('Smelter Look-up'!$C:$C,MATCH($A14,'Smelter Look-up'!$E:$E,0)))</f>
        <v>KEMET Blue Metals</v>
      </c>
      <c r="D14" s="250"/>
      <c r="E14" s="250" t="str">
        <f ca="1">IF(ISERROR($V14),"",OFFSET('Smelter Look-up'!$D$4,$V14-4,0)&amp;"")</f>
        <v>MEXICO</v>
      </c>
      <c r="F14" s="250" t="str">
        <f ca="1">IF(ISERROR($V14),"",OFFSET('Smelter Look-up'!$E$4,$V14-4,0))</f>
        <v>CID002539</v>
      </c>
      <c r="G14" s="250" t="str">
        <f ca="1">IF(C14=$X$4,"Enter smelter details", IF(ISERROR($V14),"",OFFSET('Smelter Look-up'!$F$4,$V14-4,0)))</f>
        <v>CFSI</v>
      </c>
      <c r="H14" s="251">
        <f ca="1">IF(ISERROR($V14),"",OFFSET('Smelter Look-up'!$G$4,$V14-4,0))</f>
        <v>0</v>
      </c>
      <c r="I14" s="252" t="str">
        <f ca="1">IF(ISERROR($V14),"",OFFSET('Smelter Look-up'!$H$4,$V14-4,0))</f>
        <v>Matamoros</v>
      </c>
      <c r="J14" s="252" t="str">
        <f ca="1">IF(ISERROR($V14),"",OFFSET('Smelter Look-up'!$I$4,$V14-4,0))</f>
        <v>Tamaulipas</v>
      </c>
      <c r="K14" s="254"/>
      <c r="L14" s="254"/>
      <c r="M14" s="254"/>
      <c r="N14" s="254"/>
      <c r="O14" s="254"/>
      <c r="P14" s="253"/>
      <c r="Q14" s="255"/>
      <c r="R14" s="250" t="str">
        <f ca="1">IF(ISERROR($V14),"",OFFSET('Smelter Look-up'!$C$4,$V14-4,0)&amp;"")</f>
        <v>KEMET Blue Metals</v>
      </c>
      <c r="S14" s="264" t="str">
        <f t="shared" ca="1" si="1"/>
        <v>MX</v>
      </c>
      <c r="T14" s="264" t="str">
        <f ca="1">IF(B14="","",IF(ISERROR(MATCH($J14,SorP!$B$1:$B$6230,0)),"",INDIRECT("'SorP'!$A$"&amp;MATCH($J14,SorP!$B$1:$B$6230,0))))</f>
        <v>MX-TAM</v>
      </c>
      <c r="U14" s="299"/>
      <c r="V14" s="300">
        <f ca="1">IF(C14="",NA(),MATCH($B14&amp;$C14,'Smelter Look-up'!$J:$J,0))</f>
        <v>310</v>
      </c>
      <c r="W14" s="301"/>
      <c r="X14" s="301">
        <f t="shared" ca="1" si="2"/>
        <v>0</v>
      </c>
      <c r="Y14" s="301"/>
      <c r="Z14" s="301"/>
      <c r="AB14" s="303" t="str">
        <f t="shared" ca="1" si="3"/>
        <v>TantalumKEMET Blue Metals</v>
      </c>
    </row>
    <row r="15" spans="1:37" s="302" customFormat="1" ht="76.5">
      <c r="A15" s="328" t="s">
        <v>1061</v>
      </c>
      <c r="B15" s="250" t="str">
        <f ca="1">IF(LEN(A15)=0,"",INDEX('Smelter Look-up'!$A:$A,MATCH($A15,'Smelter Look-up'!$E:$E,0)))</f>
        <v>Gold</v>
      </c>
      <c r="C15" s="256" t="str">
        <f ca="1">IF(LEN(A15)=0,"",INDEX('Smelter Look-up'!$C:$C,MATCH($A15,'Smelter Look-up'!$E:$E,0)))</f>
        <v>DODUCO Contacts and Refining GmbH</v>
      </c>
      <c r="D15" s="250"/>
      <c r="E15" s="250" t="str">
        <f ca="1">IF(ISERROR($V15),"",OFFSET('Smelter Look-up'!$D$4,$V15-4,0)&amp;"")</f>
        <v>GERMANY</v>
      </c>
      <c r="F15" s="250" t="str">
        <f ca="1">IF(ISERROR($V15),"",OFFSET('Smelter Look-up'!$E$4,$V15-4,0))</f>
        <v>CID000362</v>
      </c>
      <c r="G15" s="250" t="str">
        <f ca="1">IF(C15=$X$4,"Enter smelter details", IF(ISERROR($V15),"",OFFSET('Smelter Look-up'!$F$4,$V15-4,0)))</f>
        <v>CFSI</v>
      </c>
      <c r="H15" s="251">
        <f ca="1">IF(ISERROR($V15),"",OFFSET('Smelter Look-up'!$G$4,$V15-4,0))</f>
        <v>0</v>
      </c>
      <c r="I15" s="252" t="str">
        <f ca="1">IF(ISERROR($V15),"",OFFSET('Smelter Look-up'!$H$4,$V15-4,0))</f>
        <v>Pforzheim</v>
      </c>
      <c r="J15" s="252" t="str">
        <f ca="1">IF(ISERROR($V15),"",OFFSET('Smelter Look-up'!$I$4,$V15-4,0))</f>
        <v>Baden-Württemberg</v>
      </c>
      <c r="K15" s="254"/>
      <c r="L15" s="254"/>
      <c r="M15" s="254"/>
      <c r="N15" s="254"/>
      <c r="O15" s="254"/>
      <c r="P15" s="253"/>
      <c r="Q15" s="255"/>
      <c r="R15" s="250" t="str">
        <f ca="1">IF(ISERROR($V15),"",OFFSET('Smelter Look-up'!$C$4,$V15-4,0)&amp;"")</f>
        <v>DODUCO Contacts and Refining GmbH</v>
      </c>
      <c r="S15" s="264" t="str">
        <f t="shared" ca="1" si="1"/>
        <v>DE</v>
      </c>
      <c r="T15" s="264" t="str">
        <f ca="1">IF(B15="","",IF(ISERROR(MATCH($J15,SorP!$B$1:$B$6230,0)),"",INDIRECT("'SorP'!$A$"&amp;MATCH($J15,SorP!$B$1:$B$6230,0))))</f>
        <v>DE-BW</v>
      </c>
      <c r="U15" s="299"/>
      <c r="V15" s="300">
        <f ca="1">IF(C15="",NA(),MATCH($B15&amp;$C15,'Smelter Look-up'!$J:$J,0))</f>
        <v>56</v>
      </c>
      <c r="W15" s="301"/>
      <c r="X15" s="301">
        <f t="shared" ca="1" si="2"/>
        <v>0</v>
      </c>
      <c r="Y15" s="301"/>
      <c r="Z15" s="301"/>
      <c r="AB15" s="303" t="str">
        <f t="shared" ca="1" si="3"/>
        <v>GoldDODUCO Contacts and Refining GmbH</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51" priority="26" stopIfTrue="1">
      <formula>IF(B5="",TRUE)</formula>
    </cfRule>
    <cfRule type="expression" dxfId="50" priority="37" stopIfTrue="1">
      <formula>IF(AND(COUNTIF(MetalSmelter,B5&amp;C5)=0,LEN(C5)&gt;0), TRUE, FALSE)</formula>
    </cfRule>
  </conditionalFormatting>
  <conditionalFormatting sqref="D5 D7:D2504">
    <cfRule type="expression" dxfId="49" priority="20" stopIfTrue="1">
      <formula>IF(AND(LEN($C5) &gt;0, ($C5 &lt;&gt; "Smelter Not Listed")),1,0)</formula>
    </cfRule>
    <cfRule type="expression" dxfId="48" priority="45" stopIfTrue="1">
      <formula>IF(AND(D5="",$C5=$X$4),TRUE)</formula>
    </cfRule>
    <cfRule type="expression" dxfId="47" priority="46" stopIfTrue="1">
      <formula>IF(FIND("!",D5),TRUE)</formula>
    </cfRule>
  </conditionalFormatting>
  <conditionalFormatting sqref="G5 G7:G2504">
    <cfRule type="expression" dxfId="46" priority="47" stopIfTrue="1">
      <formula>IF(FIND("Enter smelter details",G5),TRUE)</formula>
    </cfRule>
  </conditionalFormatting>
  <conditionalFormatting sqref="E7:E2504">
    <cfRule type="expression" dxfId="45" priority="33" stopIfTrue="1">
      <formula>IF(AND(E7="",$C7=$X$4),TRUE)</formula>
    </cfRule>
    <cfRule type="expression" dxfId="44" priority="34" stopIfTrue="1">
      <formula>IF(FIND("!",E7),TRUE)</formula>
    </cfRule>
  </conditionalFormatting>
  <conditionalFormatting sqref="F5 F7:F2504">
    <cfRule type="expression" dxfId="43" priority="24" stopIfTrue="1">
      <formula>IF(AND(LEN($A5)&gt;0,$A5&lt;&gt;$F5),TRUE,FALSE)</formula>
    </cfRule>
  </conditionalFormatting>
  <conditionalFormatting sqref="C5:C2504">
    <cfRule type="expression" dxfId="42" priority="23" stopIfTrue="1">
      <formula>IF(AND(B5&lt;&gt;"",C5=""),TRUE)</formula>
    </cfRule>
  </conditionalFormatting>
  <conditionalFormatting sqref="R5:R2505">
    <cfRule type="expression" dxfId="41" priority="21" stopIfTrue="1">
      <formula>IF(AND(R5="",$C5=$X$4),TRUE)</formula>
    </cfRule>
    <cfRule type="expression" dxfId="40" priority="22" stopIfTrue="1">
      <formula>IF(FIND("!",R5),TRUE)</formula>
    </cfRule>
  </conditionalFormatting>
  <conditionalFormatting sqref="D6">
    <cfRule type="expression" dxfId="39" priority="12" stopIfTrue="1">
      <formula>IF(AND(LEN($C6) &gt;0, ($C6 &lt;&gt; "Smelter Not Listed")),1,0)</formula>
    </cfRule>
    <cfRule type="expression" dxfId="38" priority="17" stopIfTrue="1">
      <formula>IF(AND(D6="",$C6=$X$4),TRUE)</formula>
    </cfRule>
    <cfRule type="expression" dxfId="37" priority="18" stopIfTrue="1">
      <formula>IF(FIND("!",D6),TRUE)</formula>
    </cfRule>
  </conditionalFormatting>
  <conditionalFormatting sqref="G6">
    <cfRule type="expression" dxfId="36" priority="19" stopIfTrue="1">
      <formula>IF(FIND("Enter smelter details",G6),TRUE)</formula>
    </cfRule>
  </conditionalFormatting>
  <conditionalFormatting sqref="E5:E6">
    <cfRule type="expression" dxfId="35" priority="15" stopIfTrue="1">
      <formula>IF(AND(E5="",$C5=$X$4),TRUE)</formula>
    </cfRule>
    <cfRule type="expression" dxfId="34" priority="16" stopIfTrue="1">
      <formula>IF(FIND("!",E5),TRUE)</formula>
    </cfRule>
  </conditionalFormatting>
  <conditionalFormatting sqref="F6">
    <cfRule type="expression" dxfId="33" priority="14" stopIfTrue="1">
      <formula>IF(AND(LEN($A6)&gt;0,$A6&lt;&gt;$F6),TRUE,FALSE)</formula>
    </cfRule>
  </conditionalFormatting>
  <conditionalFormatting sqref="A5">
    <cfRule type="expression" dxfId="32" priority="2" stopIfTrue="1">
      <formula>IF($D$8="",TRUE)</formula>
    </cfRule>
  </conditionalFormatting>
  <conditionalFormatting sqref="A6">
    <cfRule type="expression" dxfId="31" priority="3" stopIfTrue="1">
      <formula>IF($D$9="",TRUE)</formula>
    </cfRule>
  </conditionalFormatting>
  <conditionalFormatting sqref="A12">
    <cfRule type="expression" dxfId="30" priority="4" stopIfTrue="1">
      <formula>IF($D$15="",TRUE)</formula>
    </cfRule>
  </conditionalFormatting>
  <conditionalFormatting sqref="A13">
    <cfRule type="expression" dxfId="29" priority="5" stopIfTrue="1">
      <formula>IF($D$16="",TRUE)</formula>
    </cfRule>
  </conditionalFormatting>
  <conditionalFormatting sqref="A14">
    <cfRule type="expression" dxfId="28" priority="6" stopIfTrue="1">
      <formula>IF($D$17="",TRUE)</formula>
    </cfRule>
  </conditionalFormatting>
  <conditionalFormatting sqref="A15">
    <cfRule type="expression" dxfId="27" priority="7" stopIfTrue="1">
      <formula>IF($D$18="",TRUE)</formula>
    </cfRule>
  </conditionalFormatting>
  <conditionalFormatting sqref="A7">
    <cfRule type="expression" dxfId="26" priority="1" stopIfTrue="1">
      <formula>IF($D$9=$Q$9,TRUE)</formula>
    </cfRule>
    <cfRule type="expression" dxfId="25" priority="8" stopIfTrue="1">
      <formula>IF(AND($D$10="",$D$9=$R$9),TRUE)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Normal="100" workbookViewId="0">
      <pane xSplit="1" ySplit="3" topLeftCell="B4" activePane="bottomRight" state="frozen"/>
      <selection activeCell="A8" sqref="A8"/>
      <selection pane="topRight" activeCell="A8" sqref="A8"/>
      <selection pane="bottomLeft" activeCell="A8" sqref="A8"/>
      <selection pane="bottomRight" activeCell="B4" sqref="B4"/>
    </sheetView>
  </sheetViews>
  <sheetFormatPr baseColWidth="10"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2" t="str">
        <f ca="1">OFFSET(L!$C$1,MATCH("Checker"&amp;ADDRESS(ROW(),COLUMN(),4),L!$A:$A,0)-1,SL,,)</f>
        <v>Um sicherzustellen, dass alle erforderlichen Felder vor dem Versand an ihren Kunden ausgefüllt sind, alle rot markierten Felder beachten.</v>
      </c>
      <c r="B1" s="422"/>
      <c r="C1" s="422"/>
      <c r="D1" s="151" t="str">
        <f ca="1">OFFSET(L!$C$1,MATCH("Checker"&amp;ADDRESS(ROW(),COLUMN(),4),L!$A:$A,0)-1,SL,,)</f>
        <v>Erforderliche Felder bitte vervollständigen.</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Erforderliche Felder</v>
      </c>
      <c r="B3" s="83" t="str">
        <f ca="1">OFFSET(L!$C$1,MATCH("Checker"&amp;ADDRESS(ROW(),COLUMN(),4),L!$A:$A,0)-1,SL,,)</f>
        <v>Antwort ist vorhanden</v>
      </c>
      <c r="C3" s="83" t="str">
        <f ca="1">OFFSET(L!$C$1,MATCH("Checker"&amp;ADDRESS(ROW(),COLUMN(),4),L!$A:$A,0)-1,SL,,)</f>
        <v>Notizen</v>
      </c>
      <c r="D3" s="83" t="str">
        <f ca="1">OFFSET(L!$C$1,MATCH("Checker"&amp;ADDRESS(ROW(),COLUMN(),4),L!$A:$A,0)-1,SL,,)</f>
        <v>Hyperlink zum Ursprung</v>
      </c>
      <c r="F3" s="84" t="s">
        <v>814</v>
      </c>
      <c r="G3" s="22" t="s">
        <v>813</v>
      </c>
      <c r="H3" s="22" t="s">
        <v>815</v>
      </c>
      <c r="I3" s="190" t="s">
        <v>1875</v>
      </c>
      <c r="J3" s="22" t="s">
        <v>1876</v>
      </c>
    </row>
    <row r="4" spans="1:10" ht="39">
      <c r="A4" s="107" t="str">
        <f ca="1">Declaration!B8</f>
        <v>Firmenname (*):</v>
      </c>
      <c r="B4" s="106" t="str">
        <f>Declaration!D8</f>
        <v>META E² F GmbH</v>
      </c>
      <c r="C4" s="106" t="str">
        <f t="shared" ref="C4:C9" ca="1" si="0">IF(H4=1,J4,I4)</f>
        <v>Vollständig</v>
      </c>
      <c r="D4" s="112" t="str">
        <f>IF(H4=1,"Click here to enter Company Name","")</f>
        <v/>
      </c>
      <c r="E4" s="88" t="s">
        <v>1865</v>
      </c>
      <c r="F4" s="110">
        <v>1</v>
      </c>
      <c r="G4" s="85">
        <f t="shared" ref="G4:G9" si="1">IF(B4=0,1,0)</f>
        <v>0</v>
      </c>
      <c r="H4" s="86">
        <f>F4*G4</f>
        <v>0</v>
      </c>
      <c r="I4" s="191" t="str">
        <f ca="1">OFFSET(L!$C$1,MATCH("Checker"&amp;"Comp",L!$A:$A,0)-1,SL,,)</f>
        <v>Vollständig</v>
      </c>
      <c r="J4" s="192" t="str">
        <f ca="1">OFFSET(L!$C$1,MATCH("Checker"&amp;ADDRESS(ROW(),COLUMN(),4),L!$A:$A,0)-1,SL,,)</f>
        <v>Geben Sie den Namen Ihres Unternehmens in der Reiterzelle D8 der Erklärung an</v>
      </c>
    </row>
    <row r="5" spans="1:10" ht="39">
      <c r="A5" s="107" t="str">
        <f ca="1">Declaration!B9</f>
        <v>Geltungsbereich der Erklärung (*):</v>
      </c>
      <c r="B5" s="106" t="str">
        <f>Declaration!D9</f>
        <v>A. Company</v>
      </c>
      <c r="C5" s="106" t="str">
        <f t="shared" ca="1" si="0"/>
        <v>Vollständig</v>
      </c>
      <c r="D5" s="112" t="str">
        <f>IF(H5=1,"Click here to enter Declaration Scope","")</f>
        <v/>
      </c>
      <c r="E5" s="88" t="s">
        <v>1865</v>
      </c>
      <c r="F5" s="110">
        <v>1</v>
      </c>
      <c r="G5" s="85">
        <f t="shared" si="1"/>
        <v>0</v>
      </c>
      <c r="H5" s="86">
        <f t="shared" ref="H5:H23" si="2">F5*G5</f>
        <v>0</v>
      </c>
      <c r="I5" s="191" t="str">
        <f ca="1">OFFSET(L!$C$1,MATCH("Checker"&amp;"Comp",L!$A:$A,0)-1,SL,,)</f>
        <v>Vollständig</v>
      </c>
      <c r="J5" s="192" t="str">
        <f ca="1">OFFSET(L!$C$1,MATCH("Checker"&amp;ADDRESS(ROW(),COLUMN(),4),L!$A:$A,0)-1,SL,,)</f>
        <v>Wählen Sie den Umfang der Erklärung in der Reiterzelle D9 der Erklärung aus</v>
      </c>
    </row>
    <row r="6" spans="1:10" ht="39">
      <c r="A6" s="107" t="str">
        <f ca="1">Declaration!B10</f>
        <v>Beschreibung des Geltungsbereichs</v>
      </c>
      <c r="B6" s="106">
        <f>Declaration!D10</f>
        <v>0</v>
      </c>
      <c r="C6" s="106" t="str">
        <f t="shared" ca="1" si="0"/>
        <v>Vollständig</v>
      </c>
      <c r="D6" s="112" t="str">
        <f>IF(H6=1,"Click here to provide a Description of Scope","")</f>
        <v/>
      </c>
      <c r="E6" s="88" t="s">
        <v>1865</v>
      </c>
      <c r="F6" s="111">
        <f>IF(OR(B5=Declaration!P9,B5=Declaration!Q9,B5=0),0,1)</f>
        <v>0</v>
      </c>
      <c r="G6" s="85">
        <f t="shared" si="1"/>
        <v>1</v>
      </c>
      <c r="H6" s="86">
        <f t="shared" si="2"/>
        <v>0</v>
      </c>
      <c r="I6" s="191" t="str">
        <f ca="1">OFFSET(L!$C$1,MATCH("Checker"&amp;"Comp",L!$A:$A,0)-1,SL,,)</f>
        <v>Vollständig</v>
      </c>
      <c r="J6" s="22" t="str">
        <f ca="1">OFFSET(L!$C$1,MATCH("Checker"&amp;ADDRESS(ROW(),COLUMN(),4),L!$A:$A,0)-1,SL,,)</f>
        <v>Geben Sie eine Beschreibung des Umfangs in der Reiterzelle D10 der Erklärung an</v>
      </c>
    </row>
    <row r="7" spans="1:10" ht="39">
      <c r="A7" s="107" t="str">
        <f ca="1">Declaration!B15</f>
        <v>Name des Ansprechpartners (*):</v>
      </c>
      <c r="B7" s="106" t="str">
        <f>Declaration!D15</f>
        <v>Hans-Jürgen Melhardt</v>
      </c>
      <c r="C7" s="106" t="str">
        <f t="shared" ca="1" si="0"/>
        <v>Vollständig</v>
      </c>
      <c r="D7" s="112" t="str">
        <f>IF(H7=1,"Click here to enter Contact Name","")</f>
        <v/>
      </c>
      <c r="E7" s="88" t="s">
        <v>1865</v>
      </c>
      <c r="F7" s="154">
        <v>1</v>
      </c>
      <c r="G7" s="85">
        <f t="shared" si="1"/>
        <v>0</v>
      </c>
      <c r="H7" s="86">
        <f t="shared" si="2"/>
        <v>0</v>
      </c>
      <c r="I7" s="191" t="str">
        <f ca="1">OFFSET(L!$C$1,MATCH("Checker"&amp;"Comp",L!$A:$A,0)-1,SL,,)</f>
        <v>Vollständig</v>
      </c>
      <c r="J7" s="22" t="str">
        <f ca="1">OFFSET(L!$C$1,MATCH("Checker"&amp;ADDRESS(ROW(),COLUMN(),4),L!$A:$A,0)-1,SL,,)</f>
        <v>Geben Sie einen Kontaktnamen in der Reiterzelle D15 der Erklärung an</v>
      </c>
    </row>
    <row r="8" spans="1:10" ht="39">
      <c r="A8" s="107" t="str">
        <f ca="1">Declaration!B16</f>
        <v>E-Mail-Adresse des Ansprechpartners (*):</v>
      </c>
      <c r="B8" s="106" t="str">
        <f>Declaration!D16</f>
        <v>H.-J.Melhardt@meta-e2f.eu</v>
      </c>
      <c r="C8" s="106" t="str">
        <f t="shared" ca="1" si="0"/>
        <v>Vollständig</v>
      </c>
      <c r="D8" s="112" t="str">
        <f>IF(H8=1,"Click here to enter Email-Contact","")</f>
        <v/>
      </c>
      <c r="E8" s="88" t="s">
        <v>1865</v>
      </c>
      <c r="F8" s="154">
        <v>1</v>
      </c>
      <c r="G8" s="85">
        <f>IF(ISNUMBER(SEARCH("@",B8)),0,1)</f>
        <v>0</v>
      </c>
      <c r="H8" s="86">
        <f t="shared" si="2"/>
        <v>0</v>
      </c>
      <c r="I8" s="191" t="str">
        <f ca="1">OFFSET(L!$C$1,MATCH("Checker"&amp;"Comp",L!$A:$A,0)-1,SL,,)</f>
        <v>Vollständig</v>
      </c>
      <c r="J8" s="22" t="str">
        <f ca="1">OFFSET(L!$C$1,MATCH("Checker"&amp;ADDRESS(ROW(),COLUMN(),4),L!$A:$A,0)-1,SL,,)</f>
        <v>Geben Sie eine gültige Kontakt-E-Mail-Adresse in der Reiterzelle D16 der Erklärung an</v>
      </c>
    </row>
    <row r="9" spans="1:10" ht="39">
      <c r="A9" s="107" t="str">
        <f ca="1">Declaration!B17</f>
        <v>Telefonnummer des Ansprechpartners (*):</v>
      </c>
      <c r="B9" s="106" t="str">
        <f>Declaration!D17</f>
        <v>0049-7720-969487-41</v>
      </c>
      <c r="C9" s="106" t="str">
        <f t="shared" ca="1" si="0"/>
        <v>Vollständig</v>
      </c>
      <c r="D9" s="112" t="str">
        <f>IF(H9=1,"Click here to enter Phone-Contact","")</f>
        <v/>
      </c>
      <c r="E9" s="88" t="s">
        <v>1865</v>
      </c>
      <c r="F9" s="154">
        <v>1</v>
      </c>
      <c r="G9" s="85">
        <f t="shared" si="1"/>
        <v>0</v>
      </c>
      <c r="H9" s="86">
        <f t="shared" si="2"/>
        <v>0</v>
      </c>
      <c r="I9" s="191" t="str">
        <f ca="1">OFFSET(L!$C$1,MATCH("Checker"&amp;"Comp",L!$A:$A,0)-1,SL,,)</f>
        <v>Vollständig</v>
      </c>
      <c r="J9" s="22" t="str">
        <f ca="1">OFFSET(L!$C$1,MATCH("Checker"&amp;ADDRESS(ROW(),COLUMN(),4),L!$A:$A,0)-1,SL,,)</f>
        <v>Geben Sie eine Kontakttelefonnummer in der Reiterzelle D17 der Erklärung an</v>
      </c>
    </row>
    <row r="10" spans="1:10" ht="39">
      <c r="A10" s="107" t="str">
        <f ca="1">Declaration!B18</f>
        <v>Bevollmächtigter (*):</v>
      </c>
      <c r="B10" s="106" t="str">
        <f>Declaration!D18</f>
        <v>Hans-Jürgen Melhardt</v>
      </c>
      <c r="C10" s="106" t="str">
        <f t="shared" ref="C10:C61" ca="1" si="3">IF(H10=1,J10,I10)</f>
        <v>Vollständig</v>
      </c>
      <c r="D10" s="112" t="str">
        <f>IF(H10=1,"Click here to enter an Authorized Company Representative's name","")</f>
        <v/>
      </c>
      <c r="E10" s="88" t="s">
        <v>1865</v>
      </c>
      <c r="F10" s="110">
        <v>1</v>
      </c>
      <c r="G10" s="85">
        <f t="shared" ref="G10:G23" si="4">IF(B10=0,1,0)</f>
        <v>0</v>
      </c>
      <c r="H10" s="86">
        <f t="shared" si="2"/>
        <v>0</v>
      </c>
      <c r="I10" s="191"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7" t="str">
        <f ca="1">Declaration!B20</f>
        <v>E-Mail-Adresse des Bevollmächtigten (*):</v>
      </c>
      <c r="B11" s="106" t="str">
        <f>Declaration!D20</f>
        <v>H.-J.Melhardt@meta-e2f.eu</v>
      </c>
      <c r="C11" s="106" t="str">
        <f t="shared" ca="1" si="3"/>
        <v>Vollständig</v>
      </c>
      <c r="D11" s="112" t="str">
        <f>IF(H11=1,"Click here to enter Representative's email","")</f>
        <v/>
      </c>
      <c r="E11" s="88" t="s">
        <v>1865</v>
      </c>
      <c r="F11" s="110">
        <v>1</v>
      </c>
      <c r="G11" s="85">
        <f>IF(ISNUMBER(SEARCH("@",B11)),0,1)</f>
        <v>0</v>
      </c>
      <c r="H11" s="86">
        <f t="shared" si="2"/>
        <v>0</v>
      </c>
      <c r="I11" s="191"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7" t="str">
        <f ca="1">Declaration!B21</f>
        <v>Telefonnummer des Bevollmächtigten (*):</v>
      </c>
      <c r="B12" s="106" t="str">
        <f>Declaration!D21</f>
        <v>0049-7720-969487-41</v>
      </c>
      <c r="C12" s="106" t="str">
        <f ca="1">IF(H12=1,J12,I12)</f>
        <v>Vollständig</v>
      </c>
      <c r="D12" s="112" t="str">
        <f>IF(H12=1,"Click here to enter Representative's phone","")</f>
        <v/>
      </c>
      <c r="E12" s="88" t="s">
        <v>1865</v>
      </c>
      <c r="F12" s="110">
        <v>1</v>
      </c>
      <c r="G12" s="85">
        <f>IF(B12=0,1,0)</f>
        <v>0</v>
      </c>
      <c r="H12" s="86">
        <f>F12*G12</f>
        <v>0</v>
      </c>
      <c r="I12" s="191" t="str">
        <f ca="1">OFFSET(L!$C$1,MATCH("Checker"&amp;"Comp",L!$A:$A,0)-1,SL,,)</f>
        <v>Vollständig</v>
      </c>
      <c r="J12" s="22" t="str">
        <f ca="1">OFFSET(L!$C$1,MATCH("Checker"&amp;ADDRESS(ROW(),COLUMN(),4),L!$A:$A,0)-1,SL,,)</f>
        <v>Geben Sie eine Telefonnummer eines bevollmächtigten Unternehmensvertreters in der Reiterzelle D21 der Erklärung an</v>
      </c>
    </row>
    <row r="13" spans="1:10" ht="39">
      <c r="A13" s="107" t="str">
        <f ca="1">Declaration!B22</f>
        <v>Datum (*):</v>
      </c>
      <c r="B13" s="108">
        <f>Declaration!D22</f>
        <v>43156</v>
      </c>
      <c r="C13" s="106" t="str">
        <f t="shared" ca="1" si="3"/>
        <v>Vollständig</v>
      </c>
      <c r="D13" s="112" t="str">
        <f>IF(H13=1,"Click here to enter Date of Completion","")</f>
        <v/>
      </c>
      <c r="E13" s="88" t="s">
        <v>1865</v>
      </c>
      <c r="F13" s="110">
        <v>1</v>
      </c>
      <c r="G13" s="85">
        <f t="shared" si="4"/>
        <v>0</v>
      </c>
      <c r="H13" s="86">
        <f t="shared" si="2"/>
        <v>0</v>
      </c>
      <c r="I13" s="191" t="str">
        <f ca="1">OFFSET(L!$C$1,MATCH("Checker"&amp;"Comp",L!$A:$A,0)-1,SL,,)</f>
        <v>Vollständig</v>
      </c>
      <c r="J13" s="22" t="str">
        <f ca="1">OFFSET(L!$C$1,MATCH("Checker"&amp;ADDRESS(ROW(),COLUMN(),4),L!$A:$A,0)-1,SL,,)</f>
        <v>Geben Sie das Datum der Vervollständigung des Formulars in der Reiterzelle D22 der Erklärung an</v>
      </c>
    </row>
    <row r="14" spans="1:10" ht="63.75">
      <c r="A14" s="106" t="str">
        <f ca="1">Declaration!B25</f>
        <v>1) Wird absichtlich ein 3TG-Mineral im Herstellungsprozess verwendet oder in das/die Produkt(e) aufgenommen? (*)</v>
      </c>
      <c r="B14" s="109"/>
      <c r="C14" s="109"/>
      <c r="D14" s="113"/>
      <c r="E14" s="88" t="s">
        <v>1242</v>
      </c>
      <c r="F14" s="110"/>
      <c r="G14" s="24"/>
      <c r="H14" s="87">
        <f t="shared" si="2"/>
        <v>0</v>
      </c>
    </row>
    <row r="15" spans="1:10" ht="26.25">
      <c r="A15" s="107" t="str">
        <f ca="1">Declaration!B26</f>
        <v>Tantal  (*)</v>
      </c>
      <c r="B15" s="106" t="str">
        <f>Declaration!D26</f>
        <v>Yes</v>
      </c>
      <c r="C15" s="106" t="str">
        <f t="shared" ca="1" si="3"/>
        <v>Vollständig</v>
      </c>
      <c r="D15" s="112" t="str">
        <f>IF(H15=1,"Click here to answer question 1 for Tantalum","")</f>
        <v/>
      </c>
      <c r="E15" s="88" t="s">
        <v>1238</v>
      </c>
      <c r="F15" s="110">
        <v>1</v>
      </c>
      <c r="G15" s="85">
        <f t="shared" si="4"/>
        <v>0</v>
      </c>
      <c r="H15" s="86">
        <f t="shared" si="2"/>
        <v>0</v>
      </c>
      <c r="I15" s="191" t="str">
        <f ca="1">OFFSET(L!$C$1,MATCH("Checker"&amp;"Comp",L!$A:$A,0)-1,SL,,)</f>
        <v>Vollständig</v>
      </c>
      <c r="J15" s="192" t="str">
        <f ca="1">OFFSET(L!$C$1,MATCH("Checker"&amp;ADDRESS(ROW(),COLUMN(),4),L!$A:$A,0)-1,SL,,)</f>
        <v>Erklären Sie in der Reiterzelle D26 der Erklärung, ob Tantalum Ihren Produkten absichtlich hinzugefügt wird</v>
      </c>
    </row>
    <row r="16" spans="1:10" ht="39">
      <c r="A16" s="107" t="str">
        <f ca="1">Declaration!B27</f>
        <v>Zinn  (*)</v>
      </c>
      <c r="B16" s="106" t="str">
        <f>Declaration!D27</f>
        <v>Yes</v>
      </c>
      <c r="C16" s="106" t="str">
        <f t="shared" ca="1" si="3"/>
        <v>Vollständig</v>
      </c>
      <c r="D16" s="112" t="str">
        <f>IF(H16=1,"Click here to answer question 1 for Tin","")</f>
        <v/>
      </c>
      <c r="E16" s="88" t="s">
        <v>1239</v>
      </c>
      <c r="F16" s="110">
        <v>1</v>
      </c>
      <c r="G16" s="85">
        <f t="shared" si="4"/>
        <v>0</v>
      </c>
      <c r="H16" s="86">
        <f t="shared" si="2"/>
        <v>0</v>
      </c>
      <c r="I16" s="191" t="str">
        <f ca="1">OFFSET(L!$C$1,MATCH("Checker"&amp;"Comp",L!$A:$A,0)-1,SL,,)</f>
        <v>Vollständig</v>
      </c>
      <c r="J16" s="192" t="str">
        <f ca="1">OFFSET(L!$C$1,MATCH("Checker"&amp;ADDRESS(ROW(),COLUMN(),4),L!$A:$A,0)-1,SL,,)</f>
        <v>Erklären Sie in der Reiterzelle D27 der Erklärung, ob Zinn Ihren Produkten absichtlich hinzugefügt wird</v>
      </c>
    </row>
    <row r="17" spans="1:10" ht="39">
      <c r="A17" s="107" t="str">
        <f ca="1">Declaration!B28</f>
        <v>Gold  (*)</v>
      </c>
      <c r="B17" s="106" t="str">
        <f>Declaration!D28</f>
        <v>Yes</v>
      </c>
      <c r="C17" s="106" t="str">
        <f t="shared" ca="1" si="3"/>
        <v>Vollständig</v>
      </c>
      <c r="D17" s="112" t="str">
        <f>IF(H17=1,"Click here to answer question 1 for Gold","")</f>
        <v/>
      </c>
      <c r="E17" s="88" t="s">
        <v>1239</v>
      </c>
      <c r="F17" s="110">
        <v>1</v>
      </c>
      <c r="G17" s="85">
        <f t="shared" si="4"/>
        <v>0</v>
      </c>
      <c r="H17" s="86">
        <f t="shared" si="2"/>
        <v>0</v>
      </c>
      <c r="I17" s="191" t="str">
        <f ca="1">OFFSET(L!$C$1,MATCH("Checker"&amp;"Comp",L!$A:$A,0)-1,SL,,)</f>
        <v>Vollständig</v>
      </c>
      <c r="J17" s="192" t="str">
        <f ca="1">OFFSET(L!$C$1,MATCH("Checker"&amp;ADDRESS(ROW(),COLUMN(),4),L!$A:$A,0)-1,SL,,)</f>
        <v>Erklären Sie in der Reiterzelle D28 der Erklärung, ob Gold Ihren Produkten absichtlich hinzugefügt wird</v>
      </c>
    </row>
    <row r="18" spans="1:10" ht="39">
      <c r="A18" s="107" t="str">
        <f ca="1">Declaration!B29</f>
        <v xml:space="preserve">Wolfram  </v>
      </c>
      <c r="B18" s="106" t="str">
        <f>Declaration!D29</f>
        <v>No</v>
      </c>
      <c r="C18" s="106" t="str">
        <f t="shared" ca="1" si="3"/>
        <v>Vollständig</v>
      </c>
      <c r="D18" s="112" t="str">
        <f>IF(H18=1,"Click here to answer question 1 for Tungsten","")</f>
        <v/>
      </c>
      <c r="E18" s="88" t="s">
        <v>1239</v>
      </c>
      <c r="F18" s="110">
        <v>1</v>
      </c>
      <c r="G18" s="85">
        <f t="shared" si="4"/>
        <v>0</v>
      </c>
      <c r="H18" s="86">
        <f t="shared" si="2"/>
        <v>0</v>
      </c>
      <c r="I18" s="191" t="str">
        <f ca="1">OFFSET(L!$C$1,MATCH("Checker"&amp;"Comp",L!$A:$A,0)-1,SL,,)</f>
        <v>Vollständig</v>
      </c>
      <c r="J18" s="192" t="str">
        <f ca="1">OFFSET(L!$C$1,MATCH("Checker"&amp;ADDRESS(ROW(),COLUMN(),4),L!$A:$A,0)-1,SL,,)</f>
        <v>Erklären Sie in der Reiterzelle D29 der Erklärung, ob Tungsten Ihren Produkten absichtlich hinzugefügt wird</v>
      </c>
    </row>
    <row r="19" spans="1:10" ht="51">
      <c r="A19" s="106" t="str">
        <f ca="1">Declaration!B31</f>
        <v>2) Liegen in dem/den Produkt(en) 3TG-Rückstände vor?  (*)</v>
      </c>
      <c r="B19" s="109"/>
      <c r="C19" s="109"/>
      <c r="D19" s="113"/>
      <c r="E19" s="88" t="s">
        <v>1240</v>
      </c>
      <c r="F19" s="110"/>
      <c r="G19" s="24"/>
      <c r="H19" s="24"/>
      <c r="J19" s="192"/>
    </row>
    <row r="20" spans="1:10" ht="39">
      <c r="A20" s="107" t="str">
        <f ca="1">Declaration!B32</f>
        <v>Tantal  (*)</v>
      </c>
      <c r="B20" s="106" t="str">
        <f>Declaration!D32</f>
        <v>Yes</v>
      </c>
      <c r="C20" s="106" t="str">
        <f t="shared" ca="1" si="3"/>
        <v>Vollständig</v>
      </c>
      <c r="D20" s="114" t="str">
        <f>IF(H20=1,"Click here to answer question 2 for Tantalum","")</f>
        <v/>
      </c>
      <c r="E20" s="88" t="s">
        <v>1239</v>
      </c>
      <c r="F20" s="111">
        <f>IF(B$15="No",0,1)</f>
        <v>1</v>
      </c>
      <c r="G20" s="85">
        <f t="shared" si="4"/>
        <v>0</v>
      </c>
      <c r="H20" s="86">
        <f t="shared" si="2"/>
        <v>0</v>
      </c>
      <c r="I20" s="191" t="str">
        <f ca="1">OFFSET(L!$C$1,MATCH("Checker"&amp;"Comp",L!$A:$A,0)-1,SL,,)</f>
        <v>Vollständig</v>
      </c>
      <c r="J20" s="192" t="str">
        <f ca="1">OFFSET(L!$C$1,MATCH("Checker"&amp;ADDRESS(ROW(),COLUMN(),4),L!$A:$A,0)-1,SL,,)</f>
        <v>Erklären Sie in der Reiterzelle D32 der Erklärung, ob Tantalum für die Herstellung Ihrer Produkte erforderlich ist und ob es in den angegebenen Endprodukten enthalten ist</v>
      </c>
    </row>
    <row r="21" spans="1:10" ht="39">
      <c r="A21" s="107" t="str">
        <f ca="1">Declaration!B33</f>
        <v>Zinn  (*)</v>
      </c>
      <c r="B21" s="106" t="str">
        <f>Declaration!D33</f>
        <v>Yes</v>
      </c>
      <c r="C21" s="106" t="str">
        <f t="shared" ca="1" si="3"/>
        <v>Vollständig</v>
      </c>
      <c r="D21" s="114" t="str">
        <f>IF(H21=1,"Click here to answer question 2 for Tin","")</f>
        <v/>
      </c>
      <c r="E21" s="88" t="s">
        <v>1239</v>
      </c>
      <c r="F21" s="111">
        <f>IF(B$16="No",0,1)</f>
        <v>1</v>
      </c>
      <c r="G21" s="85">
        <f t="shared" si="4"/>
        <v>0</v>
      </c>
      <c r="H21" s="86">
        <f t="shared" si="2"/>
        <v>0</v>
      </c>
      <c r="I21" s="191" t="str">
        <f ca="1">OFFSET(L!$C$1,MATCH("Checker"&amp;"Comp",L!$A:$A,0)-1,SL,,)</f>
        <v>Vollständig</v>
      </c>
      <c r="J21" s="192" t="str">
        <f ca="1">OFFSET(L!$C$1,MATCH("Checker"&amp;ADDRESS(ROW(),COLUMN(),4),L!$A:$A,0)-1,SL,,)</f>
        <v>Erklären Sie in der Reiterzelle D33 der Erklärung, ob Zinn für die Herstellung Ihrer Produkte erforderlich ist und ob es in den angegebenen Endprodukten enthalten ist</v>
      </c>
    </row>
    <row r="22" spans="1:10" ht="39">
      <c r="A22" s="107" t="str">
        <f ca="1">Declaration!B34</f>
        <v>Gold  (*)</v>
      </c>
      <c r="B22" s="106" t="str">
        <f>Declaration!D34</f>
        <v>Yes</v>
      </c>
      <c r="C22" s="106" t="str">
        <f t="shared" ca="1" si="3"/>
        <v>Vollständig</v>
      </c>
      <c r="D22" s="114" t="str">
        <f>IF(H22=1,"Click here to answer question 2 for Gold","")</f>
        <v/>
      </c>
      <c r="E22" s="88" t="s">
        <v>1239</v>
      </c>
      <c r="F22" s="111">
        <f>IF(B$17="No",0,1)</f>
        <v>1</v>
      </c>
      <c r="G22" s="85">
        <f t="shared" si="4"/>
        <v>0</v>
      </c>
      <c r="H22" s="86">
        <f t="shared" si="2"/>
        <v>0</v>
      </c>
      <c r="I22" s="191" t="str">
        <f ca="1">OFFSET(L!$C$1,MATCH("Checker"&amp;"Comp",L!$A:$A,0)-1,SL,,)</f>
        <v>Vollständig</v>
      </c>
      <c r="J22" s="192" t="str">
        <f ca="1">OFFSET(L!$C$1,MATCH("Checker"&amp;ADDRESS(ROW(),COLUMN(),4),L!$A:$A,0)-1,SL,,)</f>
        <v>Erklären Sie in der Reiterzelle D34 der Erklärung, ob Gold für die Herstellung Ihrer Produkte erforderlich ist und ob es in den angegebenen Endprodukten enthalten ist</v>
      </c>
    </row>
    <row r="23" spans="1:10" ht="39">
      <c r="A23" s="107" t="str">
        <f ca="1">Declaration!B35</f>
        <v xml:space="preserve">Wolfram  </v>
      </c>
      <c r="B23" s="106">
        <f>Declaration!D35</f>
        <v>0</v>
      </c>
      <c r="C23" s="106" t="str">
        <f t="shared" ca="1" si="3"/>
        <v>Vollständig</v>
      </c>
      <c r="D23" s="114" t="str">
        <f>IF(H23=1,"Click here to answer question 2 for Tungsten","")</f>
        <v/>
      </c>
      <c r="E23" s="88" t="s">
        <v>1239</v>
      </c>
      <c r="F23" s="111">
        <f>IF(B$18="No",0,1)</f>
        <v>0</v>
      </c>
      <c r="G23" s="85">
        <f t="shared" si="4"/>
        <v>1</v>
      </c>
      <c r="H23" s="86">
        <f t="shared" si="2"/>
        <v>0</v>
      </c>
      <c r="I23" s="191" t="str">
        <f ca="1">OFFSET(L!$C$1,MATCH("Checker"&amp;"Comp",L!$A:$A,0)-1,SL,,)</f>
        <v>Vollständig</v>
      </c>
      <c r="J23" s="192" t="str">
        <f ca="1">OFFSET(L!$C$1,MATCH("Checker"&amp;ADDRESS(ROW(),COLUMN(),4),L!$A:$A,0)-1,SL,,)</f>
        <v>Erklären Sie in der Reiterzelle D35 der Erklärung, ob Tungsten für die Herstellung Ihrer Produkte erforderlich ist und ob es in den angegebenen Endprodukten enthalten ist</v>
      </c>
    </row>
    <row r="24" spans="1:10" ht="38.25">
      <c r="A24" s="106" t="str">
        <f ca="1">Declaration!B37</f>
        <v>3) Beschaffen Schmelzöfen in Ihrer Lieferkette das 3TG-Mineral aus den umfassten Ländern? (SEC-Begriff, siehe Definitions-Tab) (*)</v>
      </c>
      <c r="B24" s="109"/>
      <c r="C24" s="109"/>
      <c r="D24" s="113"/>
      <c r="E24" s="88" t="s">
        <v>1239</v>
      </c>
      <c r="F24" s="110"/>
      <c r="G24" s="24"/>
      <c r="H24" s="24"/>
      <c r="J24" s="192"/>
    </row>
    <row r="25" spans="1:10" ht="39">
      <c r="A25" s="107" t="str">
        <f ca="1">Declaration!B38</f>
        <v>Tantal  (*)</v>
      </c>
      <c r="B25" s="106" t="str">
        <f>Declaration!D38</f>
        <v>No</v>
      </c>
      <c r="C25" s="106" t="str">
        <f t="shared" ca="1" si="3"/>
        <v>Vollständig</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Vollständig</v>
      </c>
      <c r="J25"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9">
      <c r="A26" s="107" t="str">
        <f ca="1">Declaration!B39</f>
        <v>Zinn  (*)</v>
      </c>
      <c r="B26" s="106" t="str">
        <f>Declaration!D39</f>
        <v>No</v>
      </c>
      <c r="C26" s="106" t="str">
        <f t="shared" ca="1" si="3"/>
        <v>Vollständig</v>
      </c>
      <c r="D26" s="114" t="str">
        <f>IF(H26=1,"Click here to answer question 3 for Tin","")</f>
        <v/>
      </c>
      <c r="E26" s="88" t="s">
        <v>1239</v>
      </c>
      <c r="F26" s="111">
        <f>IF(OR(B16="No",B21="No"),0,1)</f>
        <v>1</v>
      </c>
      <c r="G26" s="85">
        <f t="shared" si="5"/>
        <v>0</v>
      </c>
      <c r="H26" s="86">
        <f t="shared" si="6"/>
        <v>0</v>
      </c>
      <c r="I26" s="191" t="str">
        <f ca="1">OFFSET(L!$C$1,MATCH("Checker"&amp;"Comp",L!$A:$A,0)-1,SL,,)</f>
        <v>Vollständig</v>
      </c>
      <c r="J26"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9">
      <c r="A27" s="107" t="str">
        <f ca="1">Declaration!B40</f>
        <v>Gold  (*)</v>
      </c>
      <c r="B27" s="106" t="str">
        <f>Declaration!D40</f>
        <v>No</v>
      </c>
      <c r="C27" s="106" t="str">
        <f t="shared" ca="1" si="3"/>
        <v>Vollständig</v>
      </c>
      <c r="D27" s="114" t="str">
        <f>IF(H27=1,"Click here to answer question 3 for Gold","")</f>
        <v/>
      </c>
      <c r="E27" s="88" t="s">
        <v>1239</v>
      </c>
      <c r="F27" s="111">
        <f>IF(OR(B17="No",B22="No"),0,1)</f>
        <v>1</v>
      </c>
      <c r="G27" s="85">
        <f t="shared" si="5"/>
        <v>0</v>
      </c>
      <c r="H27" s="86">
        <f t="shared" si="6"/>
        <v>0</v>
      </c>
      <c r="I27" s="191" t="str">
        <f ca="1">OFFSET(L!$C$1,MATCH("Checker"&amp;"Comp",L!$A:$A,0)-1,SL,,)</f>
        <v>Vollständig</v>
      </c>
      <c r="J27"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9">
      <c r="A28" s="107" t="str">
        <f ca="1">Declaration!B41</f>
        <v xml:space="preserve">Wolfram  </v>
      </c>
      <c r="B28" s="106">
        <f>Declaration!D41</f>
        <v>0</v>
      </c>
      <c r="C28" s="106" t="str">
        <f t="shared" ca="1" si="3"/>
        <v>Vollständig</v>
      </c>
      <c r="D28" s="114" t="str">
        <f>IF(H28=1,"Click here to answer question 3 for Tungsten","")</f>
        <v/>
      </c>
      <c r="E28" s="88" t="s">
        <v>1239</v>
      </c>
      <c r="F28" s="111">
        <f>IF(OR(B18="No",B23="No"),0,1)</f>
        <v>0</v>
      </c>
      <c r="G28" s="85">
        <f t="shared" si="5"/>
        <v>1</v>
      </c>
      <c r="H28" s="86">
        <f t="shared" si="6"/>
        <v>0</v>
      </c>
      <c r="I28" s="191" t="str">
        <f ca="1">OFFSET(L!$C$1,MATCH("Checker"&amp;"Comp",L!$A:$A,0)-1,SL,,)</f>
        <v>Vollständig</v>
      </c>
      <c r="J28"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8.25">
      <c r="A29" s="106" t="str">
        <f ca="1">Declaration!B43</f>
        <v>4) Stammt das für die Funktionalität oder  Herstellung Ihrer Produkte benötigte 3TG-Mineral zu 100 % aus Recycling- oder Schrottquellen?  (*)</v>
      </c>
      <c r="B29" s="109"/>
      <c r="C29" s="109"/>
      <c r="D29" s="113"/>
      <c r="E29" s="88" t="s">
        <v>1865</v>
      </c>
      <c r="F29" s="110"/>
      <c r="G29" s="24"/>
      <c r="H29" s="24"/>
      <c r="J29" s="192"/>
    </row>
    <row r="30" spans="1:10" ht="39">
      <c r="A30" s="107" t="str">
        <f ca="1">Declaration!B44</f>
        <v>Tantal  (*)</v>
      </c>
      <c r="B30" s="106" t="str">
        <f>Declaration!D44</f>
        <v>No</v>
      </c>
      <c r="C30" s="106" t="str">
        <f ca="1">IF(H30=1,J30,I30)</f>
        <v>Vollständig</v>
      </c>
      <c r="D30" s="114" t="str">
        <f>IF(H30=1,"Click here to answer question 4 for Tantalum","")</f>
        <v/>
      </c>
      <c r="E30" s="88" t="s">
        <v>1865</v>
      </c>
      <c r="F30" s="111">
        <f>F25</f>
        <v>1</v>
      </c>
      <c r="G30" s="85">
        <f>IF(B30=0,1,0)</f>
        <v>0</v>
      </c>
      <c r="H30" s="86">
        <f>F30*G30</f>
        <v>0</v>
      </c>
      <c r="I30" s="191" t="str">
        <f ca="1">OFFSET(L!$C$1,MATCH("Checker"&amp;"Comp",L!$A:$A,0)-1,SL,,)</f>
        <v>Vollständig</v>
      </c>
      <c r="J30" s="192" t="str">
        <f ca="1">OFFSET(L!$C$1,MATCH("Checker"&amp;ADDRESS(ROW(),COLUMN(),4),L!$A:$A,0)-1,SL,,)</f>
        <v>Erklären Sie in der Reiterzelle D44 der Erklärung, ob innerhalb des Umfangs der in dieser Umfrage angegebenen Produkte verwendetes Tantalum vollständig aus Recycling oder Schrott stammt</v>
      </c>
    </row>
    <row r="31" spans="1:10" ht="39">
      <c r="A31" s="107" t="str">
        <f ca="1">Declaration!B45</f>
        <v>Zinn  (*)</v>
      </c>
      <c r="B31" s="106" t="str">
        <f>Declaration!D45</f>
        <v>No</v>
      </c>
      <c r="C31" s="106" t="str">
        <f ca="1">IF(H31=1,J31,I31)</f>
        <v>Vollständig</v>
      </c>
      <c r="D31" s="114" t="str">
        <f>IF(H31=1,"Click here to answer question 4 for Tin","")</f>
        <v/>
      </c>
      <c r="E31" s="88" t="s">
        <v>1865</v>
      </c>
      <c r="F31" s="111">
        <f>F26</f>
        <v>1</v>
      </c>
      <c r="G31" s="85">
        <f>IF(B31=0,1,0)</f>
        <v>0</v>
      </c>
      <c r="H31" s="86">
        <f>F31*G31</f>
        <v>0</v>
      </c>
      <c r="I31" s="191" t="str">
        <f ca="1">OFFSET(L!$C$1,MATCH("Checker"&amp;"Comp",L!$A:$A,0)-1,SL,,)</f>
        <v>Vollständig</v>
      </c>
      <c r="J31" s="192" t="str">
        <f ca="1">OFFSET(L!$C$1,MATCH("Checker"&amp;ADDRESS(ROW(),COLUMN(),4),L!$A:$A,0)-1,SL,,)</f>
        <v>Erklären Sie in der Reiterzelle D45 der Erklärung, ob innerhalb des Umfangs der in dieser Umfrage angegebenen Produkte verwendetes Zinn vollständig aus Recycling oder Schrott stammt</v>
      </c>
    </row>
    <row r="32" spans="1:10" ht="39">
      <c r="A32" s="107" t="str">
        <f ca="1">Declaration!B46</f>
        <v>Gold  (*)</v>
      </c>
      <c r="B32" s="106" t="str">
        <f>Declaration!D46</f>
        <v>No</v>
      </c>
      <c r="C32" s="106" t="str">
        <f ca="1">IF(H32=1,J32,I32)</f>
        <v>Vollständig</v>
      </c>
      <c r="D32" s="114" t="str">
        <f>IF(H32=1,"Click here to answer question 4 for Gold","")</f>
        <v/>
      </c>
      <c r="E32" s="88" t="s">
        <v>1865</v>
      </c>
      <c r="F32" s="111">
        <f>F27</f>
        <v>1</v>
      </c>
      <c r="G32" s="85">
        <f>IF(B32=0,1,0)</f>
        <v>0</v>
      </c>
      <c r="H32" s="86">
        <f>F32*G32</f>
        <v>0</v>
      </c>
      <c r="I32" s="191" t="str">
        <f ca="1">OFFSET(L!$C$1,MATCH("Checker"&amp;"Comp",L!$A:$A,0)-1,SL,,)</f>
        <v>Vollständig</v>
      </c>
      <c r="J32" s="192" t="str">
        <f ca="1">OFFSET(L!$C$1,MATCH("Checker"&amp;ADDRESS(ROW(),COLUMN(),4),L!$A:$A,0)-1,SL,,)</f>
        <v>Erklären Sie in der Reiterzelle D46 der Erklärung, ob innerhalb des Umfangs der in dieser Umfrage angegebenen Produkte verwendetes Gold vollständig aus Recycling oder Schrott stammt</v>
      </c>
    </row>
    <row r="33" spans="1:10" ht="39">
      <c r="A33" s="107" t="str">
        <f ca="1">Declaration!B47</f>
        <v xml:space="preserve">Wolfram  </v>
      </c>
      <c r="B33" s="106">
        <f>Declaration!D47</f>
        <v>0</v>
      </c>
      <c r="C33" s="106" t="str">
        <f ca="1">IF(H33=1,J33,I33)</f>
        <v>Vollständig</v>
      </c>
      <c r="D33" s="114" t="str">
        <f>IF(H33=1,"Click here to answer question 4 for Tungsten","")</f>
        <v/>
      </c>
      <c r="E33" s="88" t="s">
        <v>1865</v>
      </c>
      <c r="F33" s="111">
        <f>F28</f>
        <v>0</v>
      </c>
      <c r="G33" s="85">
        <f>IF(B33=0,1,0)</f>
        <v>1</v>
      </c>
      <c r="H33" s="86">
        <f>F33*G33</f>
        <v>0</v>
      </c>
      <c r="I33" s="191" t="str">
        <f ca="1">OFFSET(L!$C$1,MATCH("Checker"&amp;"Comp",L!$A:$A,0)-1,SL,,)</f>
        <v>Vollständig</v>
      </c>
      <c r="J33" s="192" t="str">
        <f ca="1">OFFSET(L!$C$1,MATCH("Checker"&amp;ADDRESS(ROW(),COLUMN(),4),L!$A:$A,0)-1,SL,,)</f>
        <v>Erklären Sie in der Reiterzelle D47 der Erklärung, ob innerhalb des Umfangs der in dieser Umfrage angegebenen Produkte verwendetes Tungsten vollständig aus Recycling oder Schrott stammt</v>
      </c>
    </row>
    <row r="34" spans="1:10" ht="38.25">
      <c r="A34" s="106" t="str">
        <f ca="1">Declaration!B49</f>
        <v>5) Wie hoch ist der Prozentsatz an Lieferanten, die auf Ihre Lieferkettenumfrage geantwortet haben? (*)</v>
      </c>
      <c r="B34" s="109"/>
      <c r="C34" s="109"/>
      <c r="D34" s="113"/>
      <c r="E34" s="88" t="s">
        <v>1239</v>
      </c>
      <c r="F34" s="110"/>
      <c r="G34" s="24"/>
      <c r="H34" s="24"/>
    </row>
    <row r="35" spans="1:10" ht="26.25">
      <c r="A35" s="107" t="str">
        <f ca="1">Declaration!B50</f>
        <v>Tantal  (*)</v>
      </c>
      <c r="B35" s="320" t="str">
        <f>Declaration!D50</f>
        <v>Greater than 75%</v>
      </c>
      <c r="C35" s="106" t="str">
        <f t="shared" ca="1" si="3"/>
        <v>Vollständig</v>
      </c>
      <c r="D35" s="112" t="str">
        <f>IF(H35=1,"Click here to answer question 5 for Tantalum","")</f>
        <v/>
      </c>
      <c r="E35" s="88" t="s">
        <v>1238</v>
      </c>
      <c r="F35" s="111">
        <f>F25</f>
        <v>1</v>
      </c>
      <c r="G35" s="85">
        <f t="shared" si="5"/>
        <v>0</v>
      </c>
      <c r="H35" s="86">
        <f t="shared" si="6"/>
        <v>0</v>
      </c>
      <c r="I35" s="191" t="str">
        <f ca="1">OFFSET(L!$C$1,MATCH("Checker"&amp;"Comp",L!$A:$A,0)-1,SL,,)</f>
        <v>Vollständig</v>
      </c>
      <c r="J35" s="22" t="str">
        <f ca="1">OFFSET(L!$C$1,MATCH("Checker"&amp;ADDRESS(ROW(),COLUMN(),4),L!$A:$A,0)-1,SL,,)</f>
        <v>Geben Sie den Vollständigkeitsgrad der Schmelzofeninformationen des Anbieters in Prozent in der Reiterzelle D50 der Erklärung an</v>
      </c>
    </row>
    <row r="36" spans="1:10" ht="26.25">
      <c r="A36" s="107" t="str">
        <f ca="1">Declaration!B51</f>
        <v>Zinn  (*)</v>
      </c>
      <c r="B36" s="320" t="str">
        <f>Declaration!D51</f>
        <v>Greater than 90%</v>
      </c>
      <c r="C36" s="106" t="str">
        <f t="shared" ca="1" si="3"/>
        <v>Vollständig</v>
      </c>
      <c r="D36" s="112" t="str">
        <f>IF(H36=1,"Click here to answer question 5 for Tin","")</f>
        <v/>
      </c>
      <c r="E36" s="88" t="s">
        <v>1238</v>
      </c>
      <c r="F36" s="111">
        <f>F26</f>
        <v>1</v>
      </c>
      <c r="G36" s="85">
        <f t="shared" si="5"/>
        <v>0</v>
      </c>
      <c r="H36" s="86">
        <f t="shared" si="6"/>
        <v>0</v>
      </c>
      <c r="I36" s="191" t="str">
        <f ca="1">OFFSET(L!$C$1,MATCH("Checker"&amp;"Comp",L!$A:$A,0)-1,SL,,)</f>
        <v>Vollständig</v>
      </c>
      <c r="J36" s="22" t="str">
        <f ca="1">OFFSET(L!$C$1,MATCH("Checker"&amp;ADDRESS(ROW(),COLUMN(),4),L!$A:$A,0)-1,SL,,)</f>
        <v>Geben Sie den Vollständigkeitsgrad der Schmelzofeninformationen des Anbieters in Prozent in der Reiterzelle D51 der Erklärung an</v>
      </c>
    </row>
    <row r="37" spans="1:10" ht="26.25">
      <c r="A37" s="107" t="str">
        <f ca="1">Declaration!B52</f>
        <v>Gold  (*)</v>
      </c>
      <c r="B37" s="320" t="str">
        <f>Declaration!D52</f>
        <v>Greater than 75%</v>
      </c>
      <c r="C37" s="106" t="str">
        <f t="shared" ca="1" si="3"/>
        <v>Vollständig</v>
      </c>
      <c r="D37" s="112" t="str">
        <f>IF(H37=1,"Click here to answer question 5 for Gold","")</f>
        <v/>
      </c>
      <c r="E37" s="88" t="s">
        <v>1238</v>
      </c>
      <c r="F37" s="111">
        <f>F27</f>
        <v>1</v>
      </c>
      <c r="G37" s="85">
        <f t="shared" si="5"/>
        <v>0</v>
      </c>
      <c r="H37" s="86">
        <f t="shared" si="6"/>
        <v>0</v>
      </c>
      <c r="I37" s="191" t="str">
        <f ca="1">OFFSET(L!$C$1,MATCH("Checker"&amp;"Comp",L!$A:$A,0)-1,SL,,)</f>
        <v>Vollständig</v>
      </c>
      <c r="J37" s="22" t="str">
        <f ca="1">OFFSET(L!$C$1,MATCH("Checker"&amp;ADDRESS(ROW(),COLUMN(),4),L!$A:$A,0)-1,SL,,)</f>
        <v>Geben Sie den Vollständigkeitsgrad der Schmelzofeninformationen des Anbieters in Prozent in der Reiterzelle D52 der Erklärung an</v>
      </c>
    </row>
    <row r="38" spans="1:10" ht="26.25">
      <c r="A38" s="107" t="str">
        <f ca="1">Declaration!B53</f>
        <v xml:space="preserve">Wolfram  </v>
      </c>
      <c r="B38" s="320">
        <f>Declaration!D53</f>
        <v>0</v>
      </c>
      <c r="C38" s="106" t="str">
        <f t="shared" ca="1" si="3"/>
        <v>Vollständig</v>
      </c>
      <c r="D38" s="112" t="str">
        <f>IF(H38=1,"Click here to answer question 5 for Tungsten","")</f>
        <v/>
      </c>
      <c r="E38" s="88" t="s">
        <v>1238</v>
      </c>
      <c r="F38" s="111">
        <f>F28</f>
        <v>0</v>
      </c>
      <c r="G38" s="85">
        <f t="shared" si="5"/>
        <v>1</v>
      </c>
      <c r="H38" s="86">
        <f t="shared" si="6"/>
        <v>0</v>
      </c>
      <c r="I38" s="191" t="str">
        <f ca="1">OFFSET(L!$C$1,MATCH("Checker"&amp;"Comp",L!$A:$A,0)-1,SL,,)</f>
        <v>Vollständig</v>
      </c>
      <c r="J38" s="22" t="str">
        <f ca="1">OFFSET(L!$C$1,MATCH("Checker"&amp;ADDRESS(ROW(),COLUMN(),4),L!$A:$A,0)-1,SL,,)</f>
        <v>Geben Sie den Vollständigkeitsgrad der Schmelzofeninformationen des Anbieters in Prozent in der Reiterzelle D53 der Erklärung an</v>
      </c>
    </row>
    <row r="39" spans="1:10" ht="51">
      <c r="A39" s="106" t="str">
        <f ca="1">Declaration!B55</f>
        <v>6) Haben Sie alle Schmelzhütten ermittelt, die das 3TG-Mineral für Ihre Lieferkette bereitstellen?  (*)</v>
      </c>
      <c r="B39" s="109"/>
      <c r="C39" s="109"/>
      <c r="D39" s="113"/>
      <c r="E39" s="88" t="s">
        <v>1240</v>
      </c>
      <c r="F39" s="110"/>
      <c r="G39" s="24"/>
      <c r="H39" s="24"/>
    </row>
    <row r="40" spans="1:10" ht="51.75">
      <c r="A40" s="107" t="str">
        <f ca="1">Declaration!B56</f>
        <v>Tantal  (*)</v>
      </c>
      <c r="B40" s="106" t="str">
        <f>Declaration!D56</f>
        <v>No</v>
      </c>
      <c r="C40" s="106" t="str">
        <f t="shared" ca="1" si="3"/>
        <v>Vollständig</v>
      </c>
      <c r="D40" s="114" t="str">
        <f>IF(H40=1,"Click here to answer question 6 for Tantalum","")</f>
        <v/>
      </c>
      <c r="E40" s="88" t="s">
        <v>1861</v>
      </c>
      <c r="F40" s="111">
        <f>F25</f>
        <v>1</v>
      </c>
      <c r="G40" s="85">
        <f t="shared" si="5"/>
        <v>0</v>
      </c>
      <c r="H40" s="86">
        <f t="shared" si="6"/>
        <v>0</v>
      </c>
      <c r="I40" s="191" t="str">
        <f ca="1">OFFSET(L!$C$1,MATCH("Checker"&amp;"Comp",L!$A:$A,0)-1,SL,,)</f>
        <v>Vollständig</v>
      </c>
      <c r="J40" s="22"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1.75">
      <c r="A41" s="107" t="str">
        <f ca="1">Declaration!B57</f>
        <v>Zinn  (*)</v>
      </c>
      <c r="B41" s="106" t="str">
        <f>Declaration!D57</f>
        <v>No</v>
      </c>
      <c r="C41" s="106" t="str">
        <f t="shared" ca="1" si="3"/>
        <v>Vollständig</v>
      </c>
      <c r="D41" s="114" t="str">
        <f>IF(H41=1,"Click here to answer question 6 for Tin","")</f>
        <v/>
      </c>
      <c r="E41" s="88" t="s">
        <v>1861</v>
      </c>
      <c r="F41" s="111">
        <f>F26</f>
        <v>1</v>
      </c>
      <c r="G41" s="85">
        <f t="shared" si="5"/>
        <v>0</v>
      </c>
      <c r="H41" s="86">
        <f t="shared" si="6"/>
        <v>0</v>
      </c>
      <c r="I41" s="191" t="str">
        <f ca="1">OFFSET(L!$C$1,MATCH("Checker"&amp;"Comp",L!$A:$A,0)-1,SL,,)</f>
        <v>Vollständig</v>
      </c>
      <c r="J41" s="22"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1.75">
      <c r="A42" s="107" t="str">
        <f ca="1">Declaration!B58</f>
        <v>Gold  (*)</v>
      </c>
      <c r="B42" s="106" t="str">
        <f>Declaration!D58</f>
        <v>No</v>
      </c>
      <c r="C42" s="106" t="str">
        <f t="shared" ca="1" si="3"/>
        <v>Vollständig</v>
      </c>
      <c r="D42" s="114" t="str">
        <f>IF(H42=1,"Click here to answer question 6 for Gold","")</f>
        <v/>
      </c>
      <c r="E42" s="88" t="s">
        <v>1861</v>
      </c>
      <c r="F42" s="111">
        <f>F27</f>
        <v>1</v>
      </c>
      <c r="G42" s="85">
        <f t="shared" si="5"/>
        <v>0</v>
      </c>
      <c r="H42" s="86">
        <f t="shared" si="6"/>
        <v>0</v>
      </c>
      <c r="I42" s="191" t="str">
        <f ca="1">OFFSET(L!$C$1,MATCH("Checker"&amp;"Comp",L!$A:$A,0)-1,SL,,)</f>
        <v>Vollständig</v>
      </c>
      <c r="J42" s="22"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1.75">
      <c r="A43" s="107" t="str">
        <f ca="1">Declaration!B59</f>
        <v xml:space="preserve">Wolfram  </v>
      </c>
      <c r="B43" s="106">
        <f>Declaration!D59</f>
        <v>0</v>
      </c>
      <c r="C43" s="106" t="str">
        <f t="shared" ca="1" si="3"/>
        <v>Vollständig</v>
      </c>
      <c r="D43" s="114" t="str">
        <f>IF(H43=1,"Click here to answer question 6 for Tungsten","")</f>
        <v/>
      </c>
      <c r="E43" s="88" t="s">
        <v>1861</v>
      </c>
      <c r="F43" s="111">
        <f>F28</f>
        <v>0</v>
      </c>
      <c r="G43" s="85">
        <f t="shared" si="5"/>
        <v>1</v>
      </c>
      <c r="H43" s="86">
        <f t="shared" si="6"/>
        <v>0</v>
      </c>
      <c r="I43" s="191" t="str">
        <f ca="1">OFFSET(L!$C$1,MATCH("Checker"&amp;"Comp",L!$A:$A,0)-1,SL,,)</f>
        <v>Vollständig</v>
      </c>
      <c r="J43" s="22"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3.75">
      <c r="A44" s="106" t="str">
        <f ca="1">Declaration!B61</f>
        <v>7) Haben Sie alle relevanten Informationen, die Ihr Unternehmen zu den Schmelzhütten erhalten hat, in dieser Erklärung aufgeführt?  (*)</v>
      </c>
      <c r="B44" s="109"/>
      <c r="C44" s="109"/>
      <c r="D44" s="113"/>
      <c r="E44" s="88" t="s">
        <v>1241</v>
      </c>
      <c r="F44" s="110"/>
      <c r="G44" s="24"/>
      <c r="H44" s="24"/>
    </row>
    <row r="45" spans="1:10" ht="39">
      <c r="A45" s="107" t="str">
        <f ca="1">Declaration!B62</f>
        <v>Tantal  (*)</v>
      </c>
      <c r="B45" s="106" t="str">
        <f>Declaration!D62</f>
        <v>Yes</v>
      </c>
      <c r="C45" s="106" t="str">
        <f t="shared" ca="1" si="3"/>
        <v>Vollständig</v>
      </c>
      <c r="D45" s="115" t="str">
        <f>IF(H45=1,"Click here to answer question 7 for Tantalum","")</f>
        <v/>
      </c>
      <c r="E45" s="88" t="s">
        <v>1239</v>
      </c>
      <c r="F45" s="111">
        <f>F25</f>
        <v>1</v>
      </c>
      <c r="G45" s="85">
        <f t="shared" si="5"/>
        <v>0</v>
      </c>
      <c r="H45" s="86">
        <f t="shared" si="6"/>
        <v>0</v>
      </c>
      <c r="I45" s="191" t="str">
        <f ca="1">OFFSET(L!$C$1,MATCH("Checker"&amp;"Comp",L!$A:$A,0)-1,SL,,)</f>
        <v>Vollständig</v>
      </c>
      <c r="J45" s="22" t="str">
        <f ca="1">OFFSET(L!$C$1,MATCH("Checker"&amp;ADDRESS(ROW(),COLUMN(),4),L!$A:$A,0)-1,SL,,)</f>
        <v xml:space="preserve">Geben Sie in der Reiterzelle D62 der Erklärung an, ob alle Informationen über Tantalum-Schmelzöfen zur Verfügung gestellt worden sind </v>
      </c>
    </row>
    <row r="46" spans="1:10" ht="39">
      <c r="A46" s="107" t="str">
        <f ca="1">Declaration!B63</f>
        <v>Zinn  (*)</v>
      </c>
      <c r="B46" s="106" t="str">
        <f>Declaration!D63</f>
        <v>Yes</v>
      </c>
      <c r="C46" s="106" t="str">
        <f t="shared" ca="1" si="3"/>
        <v>Vollständig</v>
      </c>
      <c r="D46" s="115" t="str">
        <f>IF(H46=1,"Click here to answer question 7 for Tin","")</f>
        <v/>
      </c>
      <c r="E46" s="88" t="s">
        <v>1239</v>
      </c>
      <c r="F46" s="111">
        <f>F26</f>
        <v>1</v>
      </c>
      <c r="G46" s="85">
        <f t="shared" si="5"/>
        <v>0</v>
      </c>
      <c r="H46" s="86">
        <f t="shared" si="6"/>
        <v>0</v>
      </c>
      <c r="I46" s="191" t="str">
        <f ca="1">OFFSET(L!$C$1,MATCH("Checker"&amp;"Comp",L!$A:$A,0)-1,SL,,)</f>
        <v>Vollständig</v>
      </c>
      <c r="J46" s="22" t="str">
        <f ca="1">OFFSET(L!$C$1,MATCH("Checker"&amp;ADDRESS(ROW(),COLUMN(),4),L!$A:$A,0)-1,SL,,)</f>
        <v xml:space="preserve">Geben Sie in der Reiterzelle D63 der Erklärung an, ob alle Informationen über Zinn-Schmelzöfen zur Verfügung gestellt worden sind </v>
      </c>
    </row>
    <row r="47" spans="1:10" ht="39">
      <c r="A47" s="107" t="str">
        <f ca="1">Declaration!B64</f>
        <v>Gold  (*)</v>
      </c>
      <c r="B47" s="106" t="str">
        <f>Declaration!D64</f>
        <v>Yes</v>
      </c>
      <c r="C47" s="106" t="str">
        <f t="shared" ca="1" si="3"/>
        <v>Vollständig</v>
      </c>
      <c r="D47" s="115" t="str">
        <f>IF(H47=1,"Click here to answer question 7 for Gold","")</f>
        <v/>
      </c>
      <c r="E47" s="88" t="s">
        <v>1239</v>
      </c>
      <c r="F47" s="111">
        <f>F27</f>
        <v>1</v>
      </c>
      <c r="G47" s="85">
        <f t="shared" si="5"/>
        <v>0</v>
      </c>
      <c r="H47" s="86">
        <f t="shared" si="6"/>
        <v>0</v>
      </c>
      <c r="I47" s="191" t="str">
        <f ca="1">OFFSET(L!$C$1,MATCH("Checker"&amp;"Comp",L!$A:$A,0)-1,SL,,)</f>
        <v>Vollständig</v>
      </c>
      <c r="J47" s="22" t="str">
        <f ca="1">OFFSET(L!$C$1,MATCH("Checker"&amp;ADDRESS(ROW(),COLUMN(),4),L!$A:$A,0)-1,SL,,)</f>
        <v xml:space="preserve">Geben Sie in der Reiterzelle D64 der Erklärung an, ob alle Informationen über Gold-Schmelzöfen zur Verfügung gestellt worden sind </v>
      </c>
    </row>
    <row r="48" spans="1:10" ht="39">
      <c r="A48" s="107" t="str">
        <f ca="1">Declaration!B65</f>
        <v xml:space="preserve">Wolfram  </v>
      </c>
      <c r="B48" s="106">
        <f>Declaration!D65</f>
        <v>0</v>
      </c>
      <c r="C48" s="106" t="str">
        <f t="shared" ca="1" si="3"/>
        <v>Vollständig</v>
      </c>
      <c r="D48" s="115" t="str">
        <f>IF(H48=1,"Click here to answer question 7 for Tungsten","")</f>
        <v/>
      </c>
      <c r="E48" s="88" t="s">
        <v>1239</v>
      </c>
      <c r="F48" s="111">
        <f>F28</f>
        <v>0</v>
      </c>
      <c r="G48" s="85">
        <f t="shared" si="5"/>
        <v>1</v>
      </c>
      <c r="H48" s="86">
        <f t="shared" si="6"/>
        <v>0</v>
      </c>
      <c r="I48" s="191" t="str">
        <f ca="1">OFFSET(L!$C$1,MATCH("Checker"&amp;"Comp",L!$A:$A,0)-1,SL,,)</f>
        <v>Vollständig</v>
      </c>
      <c r="J48" s="22" t="str">
        <f ca="1">OFFSET(L!$C$1,MATCH("Checker"&amp;ADDRESS(ROW(),COLUMN(),4),L!$A:$A,0)-1,SL,,)</f>
        <v xml:space="preserve">Geben Sie in der Reiterzelle D65 der Erklärung an, ob alle Informationen über Tungsten-Schmelzöfen zur Verfügung gestellt worden sind </v>
      </c>
    </row>
    <row r="49" spans="1:12" ht="25.5">
      <c r="A49" s="106" t="str">
        <f ca="1">Declaration!B68</f>
        <v>Frage</v>
      </c>
      <c r="B49" s="109"/>
      <c r="C49" s="109"/>
      <c r="D49" s="113"/>
      <c r="E49" s="88" t="s">
        <v>723</v>
      </c>
      <c r="F49" s="110"/>
      <c r="G49" s="110"/>
      <c r="H49" s="110"/>
    </row>
    <row r="50" spans="1:12" ht="39">
      <c r="A50" s="106" t="str">
        <f ca="1">Declaration!B69</f>
        <v>A. Haben Sie eine Beschaffungsrichtlinie für Konfliktmineralien aufgestellt? (*)</v>
      </c>
      <c r="B50" s="106" t="str">
        <f>Declaration!D69</f>
        <v>Yes</v>
      </c>
      <c r="C50" s="106" t="str">
        <f t="shared" ca="1" si="3"/>
        <v>Vollständig</v>
      </c>
      <c r="D50" s="112" t="str">
        <f>IF(H50=1,"Click here to answer question (A)","")</f>
        <v/>
      </c>
      <c r="E50" s="88" t="s">
        <v>1865</v>
      </c>
      <c r="F50" s="111">
        <f>IF(SUM(F$25:F$28)=0,0,1)</f>
        <v>1</v>
      </c>
      <c r="G50" s="85">
        <f t="shared" si="5"/>
        <v>0</v>
      </c>
      <c r="H50" s="86">
        <f t="shared" si="6"/>
        <v>0</v>
      </c>
      <c r="I50" s="191" t="str">
        <f ca="1">OFFSET(L!$C$1,MATCH("Checker"&amp;"Comp",L!$A:$A,0)-1,SL,,)</f>
        <v>Vollständig</v>
      </c>
      <c r="J50" s="22" t="str">
        <f ca="1">OFFSET(L!$C$1,MATCH("Checker"&amp;ADDRESS(ROW(),COLUMN(),4),L!$A:$A,0)-1,SL,,)</f>
        <v>Geben Sie in der Reiterzelle D69 der Erklärung an, ob Ihr Unternehmen eine Richtlinie zur DRC-konfliktfreien Beschaffung hat</v>
      </c>
    </row>
    <row r="51" spans="1:12" ht="51">
      <c r="A51" s="106" t="str">
        <f ca="1">Declaration!B71</f>
        <v>B. Ist Ihre Richtlinie zur Beschaffung von Konfliktmineralien öffentlich auf ihrer Website verfügbar? (Hinweis: Wenn "Ja" geben Sie die URL im Feld "Kommentar" an.) (*)</v>
      </c>
      <c r="B51" s="106" t="str">
        <f>Declaration!D71</f>
        <v>Yes</v>
      </c>
      <c r="C51" s="106" t="str">
        <f t="shared" ca="1" si="3"/>
        <v>Vollständig</v>
      </c>
      <c r="D51" s="112" t="str">
        <f>IF(H51=1,"Click here to answer question (B)","")</f>
        <v/>
      </c>
      <c r="E51" s="88" t="s">
        <v>1865</v>
      </c>
      <c r="F51" s="111">
        <f t="shared" ref="F51:F60" si="7">F$50</f>
        <v>1</v>
      </c>
      <c r="G51" s="85">
        <f t="shared" si="5"/>
        <v>0</v>
      </c>
      <c r="H51" s="86">
        <f t="shared" si="6"/>
        <v>0</v>
      </c>
      <c r="I51" s="191" t="str">
        <f ca="1">OFFSET(L!$C$1,MATCH("Checker"&amp;"Comp",L!$A:$A,0)-1,SL,,)</f>
        <v>Vollständig</v>
      </c>
      <c r="J51" s="22" t="str">
        <f ca="1">OFFSET(L!$C$1,MATCH("Checker"&amp;ADDRESS(ROW(),COLUMN(),4),L!$A:$A,0)-1,SL,,)</f>
        <v>Geben Sie in der Reiterzelle D71 der Erklärung an, ob Ihr Unternehmen Ihre Richtlinie zur DRC-konfliktfreien Beschaffung auf Ihrer Website öffentlich verfügbar gemacht hat</v>
      </c>
    </row>
    <row r="52" spans="1:12" ht="38.450000000000003" customHeight="1">
      <c r="A52" s="106" t="s">
        <v>6</v>
      </c>
      <c r="B52" s="106" t="str">
        <f>Declaration!G71</f>
        <v>www.meta-e2f.eu</v>
      </c>
      <c r="C52" s="106" t="str">
        <f ca="1">IF(H52=1,J52,I52)</f>
        <v>Vollständig</v>
      </c>
      <c r="D52" s="112" t="str">
        <f>IF(H52=1,"Click here to specify URL for question (B)","")</f>
        <v/>
      </c>
      <c r="E52" s="88"/>
      <c r="F52" s="111">
        <f>IF(AND(F51=1,B51="Yes"),1,0)</f>
        <v>1</v>
      </c>
      <c r="G52" s="85">
        <f>IF(LEN(B52)&gt;1,0,1)</f>
        <v>0</v>
      </c>
      <c r="H52" s="86">
        <f t="shared" si="6"/>
        <v>0</v>
      </c>
      <c r="I52" s="191" t="str">
        <f ca="1">OFFSET(L!$C$1,MATCH("Checker"&amp;"Comp",L!$A:$A,0)-1,SL,,)</f>
        <v>Vollständig</v>
      </c>
      <c r="J52" s="175" t="str">
        <f ca="1">OFFSET(L!$C$1,MATCH("Checker"&amp;ADDRESS(ROW(),COLUMN(),4),L!$A:$A,0)-1,SL,,)</f>
        <v xml:space="preserve">Geben Sie in der Arbeitsblattzelle D71 der Erklärung den URL an, falls Sie Frage B mit „Ja“ beantworten. Das Format des URL sollte „www.companyname.com“ entsprechen </v>
      </c>
    </row>
    <row r="53" spans="1:12" ht="39">
      <c r="A53" s="106" t="str">
        <f ca="1">Declaration!B73</f>
        <v>C. Verlangen Sie von Ihren direkten Lieferanten, "DRC-konfliktfrei" zu sein? (*)</v>
      </c>
      <c r="B53" s="106" t="str">
        <f>Declaration!D73</f>
        <v>Yes</v>
      </c>
      <c r="C53" s="106" t="str">
        <f t="shared" ca="1" si="3"/>
        <v>Vollständig</v>
      </c>
      <c r="D53" s="112" t="str">
        <f>IF(H53=1,"Click here to answer question (C)","")</f>
        <v/>
      </c>
      <c r="E53" s="88" t="s">
        <v>1865</v>
      </c>
      <c r="F53" s="111">
        <f t="shared" si="7"/>
        <v>1</v>
      </c>
      <c r="G53" s="85">
        <f t="shared" si="5"/>
        <v>0</v>
      </c>
      <c r="H53" s="86">
        <f t="shared" si="6"/>
        <v>0</v>
      </c>
      <c r="I53" s="191" t="str">
        <f ca="1">OFFSET(L!$C$1,MATCH("Checker"&amp;"Comp",L!$A:$A,0)-1,SL,,)</f>
        <v>Vollständig</v>
      </c>
      <c r="J53" s="22" t="str">
        <f ca="1">OFFSET(L!$C$1,MATCH("Checker"&amp;ADDRESS(ROW(),COLUMN(),4),L!$A:$A,0)-1,SL,,)</f>
        <v>Geben Sie in der Reiterzelle D73 der Erklärung an, ob Sie Ihre Lieferanten zur DRC-konfliktfreien Beschaffung verpflichtet haben</v>
      </c>
    </row>
    <row r="54" spans="1:12" ht="51">
      <c r="A54" s="106" t="str">
        <f ca="1">Declaration!B75</f>
        <v>D. Verlangen Sie von Ihren direkten Lieferanten, das 3TG-Mineral ausschließlich von Schmelzhütten zu beziehen, deren Due-Diligence-Praktiken von einer unabhängigen Instanz überprüft wurden? (*)</v>
      </c>
      <c r="B54" s="106" t="str">
        <f>Declaration!D75</f>
        <v>Yes</v>
      </c>
      <c r="C54" s="106" t="str">
        <f t="shared" ca="1" si="3"/>
        <v>Vollständig</v>
      </c>
      <c r="D54" s="112" t="str">
        <f>IF(H54=1,"Click here to answer question (D)","")</f>
        <v/>
      </c>
      <c r="E54" s="88" t="s">
        <v>1865</v>
      </c>
      <c r="F54" s="111">
        <f t="shared" si="7"/>
        <v>1</v>
      </c>
      <c r="G54" s="85">
        <f t="shared" si="5"/>
        <v>0</v>
      </c>
      <c r="H54" s="86">
        <f t="shared" si="6"/>
        <v>0</v>
      </c>
      <c r="I54" s="191" t="str">
        <f ca="1">OFFSET(L!$C$1,MATCH("Checker"&amp;"Comp",L!$A:$A,0)-1,SL,,)</f>
        <v>Vollständig</v>
      </c>
      <c r="J54" s="22" t="str">
        <f ca="1">OFFSET(L!$C$1,MATCH("Checker"&amp;ADDRESS(ROW(),COLUMN(),4),L!$A:$A,0)-1,SL,,)</f>
        <v>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v>
      </c>
    </row>
    <row r="55" spans="1:12" ht="39">
      <c r="A55" s="106" t="str">
        <f ca="1">Declaration!B77</f>
        <v>E. Haben Sie angemesse Prüfmaßnahmen für konfliktfreie Beschaffung eingeführt? (*)</v>
      </c>
      <c r="B55" s="106" t="str">
        <f>Declaration!D77</f>
        <v>Yes</v>
      </c>
      <c r="C55" s="106" t="str">
        <f t="shared" ca="1" si="3"/>
        <v>Vollständig</v>
      </c>
      <c r="D55" s="112" t="str">
        <f>IF(H55=1,"Click here to answer question (E)","")</f>
        <v/>
      </c>
      <c r="E55" s="88" t="s">
        <v>1865</v>
      </c>
      <c r="F55" s="111">
        <f t="shared" si="7"/>
        <v>1</v>
      </c>
      <c r="G55" s="85">
        <f t="shared" si="5"/>
        <v>0</v>
      </c>
      <c r="H55" s="86">
        <f t="shared" si="6"/>
        <v>0</v>
      </c>
      <c r="I55" s="191" t="str">
        <f ca="1">OFFSET(L!$C$1,MATCH("Checker"&amp;"Comp",L!$A:$A,0)-1,SL,,)</f>
        <v>Vollständig</v>
      </c>
      <c r="J55" s="22" t="str">
        <f ca="1">OFFSET(L!$C$1,MATCH("Checker"&amp;ADDRESS(ROW(),COLUMN(),4),L!$A:$A,0)-1,SL,,)</f>
        <v>Geben Sie in der Reiterzelle D77 der Erklärung an, ob Sie Due-Diligence-Maßnahmen zur Beschaffung konfliktfreier Mineralien getroffen haben</v>
      </c>
    </row>
    <row r="56" spans="1:12" ht="39">
      <c r="A56" s="106" t="str">
        <f ca="1">Declaration!B79</f>
        <v>F. Veranstaltet Ihr Unternehmen (eine) Konfliktmineralienumfrage(n) mit seinen entsprechenden Lieferanten? (*)</v>
      </c>
      <c r="B56" s="106" t="str">
        <f>Declaration!D79</f>
        <v>Yes, using other format (describe)</v>
      </c>
      <c r="C56" s="106" t="str">
        <f t="shared" ca="1" si="3"/>
        <v>Vollständig</v>
      </c>
      <c r="D56" s="112" t="str">
        <f>IF(H56=1,"Click here to answer question (F)","")</f>
        <v/>
      </c>
      <c r="E56" s="88" t="s">
        <v>1865</v>
      </c>
      <c r="F56" s="111">
        <f t="shared" si="7"/>
        <v>1</v>
      </c>
      <c r="G56" s="85">
        <f t="shared" si="5"/>
        <v>0</v>
      </c>
      <c r="H56" s="86">
        <f t="shared" si="6"/>
        <v>0</v>
      </c>
      <c r="I56" s="191" t="str">
        <f ca="1">OFFSET(L!$C$1,MATCH("Checker"&amp;"Comp",L!$A:$A,0)-1,SL,,)</f>
        <v>Vollständig</v>
      </c>
      <c r="J56" s="22" t="str">
        <f ca="1">OFFSET(L!$C$1,MATCH("Checker"&amp;ADDRESS(ROW(),COLUMN(),4),L!$A:$A,0)-1,SL,,)</f>
        <v>Geben Sie in der Reiterzelle D79 der Erklärung an, ob Sie von Ihren Lieferanten verlangen, diese Vorlage zur Berichterstattung über Konfliktmineralien auszufüllen</v>
      </c>
    </row>
    <row r="57" spans="1:12" ht="15" hidden="1">
      <c r="A57" s="106"/>
      <c r="B57" s="106"/>
      <c r="C57" s="106"/>
      <c r="D57" s="112"/>
      <c r="E57" s="88"/>
      <c r="F57" s="111"/>
      <c r="G57" s="85"/>
      <c r="H57" s="86"/>
      <c r="I57" s="191"/>
    </row>
    <row r="58" spans="1:12" ht="39">
      <c r="A58" s="106" t="str">
        <f ca="1">Declaration!B81</f>
        <v>G. Überprüfen Sie die Due-Diligence-Informationen, die Sie von ihren Lieferanten erhalten, anhand der Erwartungen Ihres Unternehmens? (*)</v>
      </c>
      <c r="B58" s="106" t="str">
        <f>Declaration!D81</f>
        <v>Yes</v>
      </c>
      <c r="C58" s="106" t="str">
        <f t="shared" ca="1" si="3"/>
        <v>Vollständig</v>
      </c>
      <c r="D58" s="112" t="str">
        <f>IF(H58=1,"Click here to answer question (G)","")</f>
        <v/>
      </c>
      <c r="E58" s="88" t="s">
        <v>1865</v>
      </c>
      <c r="F58" s="111">
        <f t="shared" si="7"/>
        <v>1</v>
      </c>
      <c r="G58" s="85">
        <f t="shared" si="5"/>
        <v>0</v>
      </c>
      <c r="H58" s="86">
        <f t="shared" si="6"/>
        <v>0</v>
      </c>
      <c r="I58" s="191" t="str">
        <f ca="1">OFFSET(L!$C$1,MATCH("Checker"&amp;"Comp",L!$A:$A,0)-1,SL,,)</f>
        <v>Vollständig</v>
      </c>
      <c r="J58" s="22" t="str">
        <f ca="1">OFFSET(L!$C$1,MATCH("Checker"&amp;ADDRESS(ROW(),COLUMN(),4),L!$A:$A,0)-1,SL,,)</f>
        <v>Geben Sie in der Reiterzelle D83 der Erklärung an, ob Sie Antworten der Lieferanten auf die Anforderungen Ihres Unternehmens überprüfen</v>
      </c>
    </row>
    <row r="59" spans="1:12" ht="39">
      <c r="A59" s="106" t="str">
        <f ca="1">Declaration!B83</f>
        <v>H. Sieht Ihr Review-Prozess ein Korrekturmaßnahmen-Management vor? (*)</v>
      </c>
      <c r="B59" s="106" t="str">
        <f>Declaration!D83</f>
        <v>Yes</v>
      </c>
      <c r="C59" s="106" t="str">
        <f t="shared" ca="1" si="3"/>
        <v>Vollständig</v>
      </c>
      <c r="D59" s="112" t="str">
        <f>IF(H59=1,"Click here to answer question (H)","")</f>
        <v/>
      </c>
      <c r="E59" s="88" t="s">
        <v>1865</v>
      </c>
      <c r="F59" s="111">
        <f t="shared" si="7"/>
        <v>1</v>
      </c>
      <c r="G59" s="85">
        <f t="shared" si="5"/>
        <v>0</v>
      </c>
      <c r="H59" s="86">
        <f t="shared" si="6"/>
        <v>0</v>
      </c>
      <c r="I59" s="191" t="str">
        <f ca="1">OFFSET(L!$C$1,MATCH("Checker"&amp;"Comp",L!$A:$A,0)-1,SL,,)</f>
        <v>Vollständig</v>
      </c>
      <c r="J59" s="22" t="str">
        <f ca="1">OFFSET(L!$C$1,MATCH("Checker"&amp;ADDRESS(ROW(),COLUMN(),4),L!$A:$A,0)-1,SL,,)</f>
        <v>Geben Sie in der Reiterzelle D85 der Erklärung an, ob Ihr Prüfungsverfahren ein Abhilfemaßnahmen-Management umfasst</v>
      </c>
    </row>
    <row r="60" spans="1:12" ht="39">
      <c r="A60" s="106" t="str">
        <f ca="1">Declaration!B85</f>
        <v>I. Ist Ihr Unternehmen zu einer jährlichen Offenlegung der Konfliktmineralien gegenüber der SEC verpflichtet? (*)</v>
      </c>
      <c r="B60" s="106" t="str">
        <f>Declaration!D85</f>
        <v>No</v>
      </c>
      <c r="C60" s="106" t="str">
        <f t="shared" ca="1" si="3"/>
        <v>Vollständig</v>
      </c>
      <c r="D60" s="112" t="str">
        <f>IF(H60=1,"Click here to answer question (I)","")</f>
        <v/>
      </c>
      <c r="E60" s="88" t="s">
        <v>1865</v>
      </c>
      <c r="F60" s="111">
        <f t="shared" si="7"/>
        <v>1</v>
      </c>
      <c r="G60" s="85">
        <f t="shared" si="5"/>
        <v>0</v>
      </c>
      <c r="H60" s="86">
        <f t="shared" si="6"/>
        <v>0</v>
      </c>
      <c r="I60" s="191" t="str">
        <f ca="1">OFFSET(L!$C$1,MATCH("Checker"&amp;"Comp",L!$A:$A,0)-1,SL,,)</f>
        <v>Vollständig</v>
      </c>
      <c r="J60" s="22" t="str">
        <f ca="1">OFFSET(L!$C$1,MATCH("Checker"&amp;ADDRESS(ROW(),COLUMN(),4),L!$A:$A,0)-1,SL,,)</f>
        <v>Geben Sie in der Reiterzelle D87 der Erklärung an, ob Sie der Offenlegungspflicht gegenüber der SEC unterliegen</v>
      </c>
    </row>
    <row r="61" spans="1:12" ht="39">
      <c r="A61" s="107" t="s">
        <v>1810</v>
      </c>
      <c r="B61" s="106" t="str">
        <f>IF(G61=1,"No products or item numbers listed","One or more product / item numbers have been provided")</f>
        <v>No products or item numbers listed</v>
      </c>
      <c r="C61" s="106" t="str">
        <f t="shared" ca="1" si="3"/>
        <v>Vollständig</v>
      </c>
      <c r="D61" s="112" t="str">
        <f>IF(H61=1,"Click here to enter detail on Product List tab","")</f>
        <v/>
      </c>
      <c r="E61" s="88" t="s">
        <v>1865</v>
      </c>
      <c r="F61" s="111">
        <f>IF(B5=Declaration!Q9,1,0)</f>
        <v>0</v>
      </c>
      <c r="G61" s="85">
        <f>IF('Product List'!B6="",1,0)</f>
        <v>1</v>
      </c>
      <c r="H61" s="86">
        <f t="shared" si="6"/>
        <v>0</v>
      </c>
      <c r="I61" s="191" t="str">
        <f ca="1">OFFSET(L!$C$1,MATCH("Checker"&amp;"Comp",L!$A:$A,0)-1,SL,,)</f>
        <v>Vollständig</v>
      </c>
      <c r="J61" s="22"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9">
      <c r="A62" s="106" t="s">
        <v>2650</v>
      </c>
      <c r="B62" s="106"/>
      <c r="C62" s="106" t="str">
        <f ca="1">IF(K62=1,L62,IF(B15="No","Not Required",IF(G62=0,I62,J62)))</f>
        <v>Vollständig</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Vollständig</v>
      </c>
      <c r="J62" s="22" t="str">
        <f ca="1">OFFSET(L!$C$1,MATCH("Checker"&amp;ADDRESS(ROW(),COLUMN(),4),L!$A:$A,0)-1,SL,,)</f>
        <v xml:space="preserve">Geben Sie im Reiter „Schmelzöfenliste“ eine Liste von Tantalum-Schmelzöfen ein, die Material für die Lieferkette beitragen  </v>
      </c>
      <c r="K62" s="198">
        <f>IF(H15+H20&gt;0,1,0)</f>
        <v>0</v>
      </c>
      <c r="L62" s="22" t="str">
        <f ca="1">OFFSET(L!$C$1,MATCH("Checker"&amp;ADDRESS(ROW(),COLUMN(),4),L!$A:$A,0)-1,SL,,)</f>
        <v>Bitte beantworten Sie die Fragen 1 und 2 auf Erklärung Registerkarte</v>
      </c>
    </row>
    <row r="63" spans="1:12" ht="39">
      <c r="A63" s="106" t="s">
        <v>2651</v>
      </c>
      <c r="B63" s="106"/>
      <c r="C63" s="106" t="str">
        <f ca="1">IF(K63=1,L63,IF(B16="No","Not Required",IF(G63=0,I63,J63)))</f>
        <v>Vollständig</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Vollständig</v>
      </c>
      <c r="J63" s="22" t="str">
        <f ca="1">OFFSET(L!$C$1,MATCH("Checker"&amp;ADDRESS(ROW(),COLUMN(),4),L!$A:$A,0)-1,SL,,)</f>
        <v xml:space="preserve">Geben Sie im Reiter „Schmelzöfenliste“ eine Liste von Zinn-Schmelzöfen ein, die Material für die Lieferkette beitragen  </v>
      </c>
      <c r="K63" s="198">
        <f>IF(H16+H21&gt;0,1,0)</f>
        <v>0</v>
      </c>
      <c r="L63" s="22" t="str">
        <f ca="1">OFFSET(L!$C$1,MATCH("Checker"&amp;ADDRESS(ROW(),COLUMN(),4),L!$A:$A,0)-1,SL,,)</f>
        <v>Bitte beantworten Sie die Fragen 1 und 2 auf Erklärung Registerkarte</v>
      </c>
    </row>
    <row r="64" spans="1:12" ht="39">
      <c r="A64" s="106" t="s">
        <v>2652</v>
      </c>
      <c r="B64" s="106"/>
      <c r="C64" s="106" t="str">
        <f ca="1">IF(K64=1,L64,IF(B17="No","Not Required",IF(G64=0,I64,J64)))</f>
        <v>Vollständig</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Vollständig</v>
      </c>
      <c r="J64" s="22" t="str">
        <f ca="1">OFFSET(L!$C$1,MATCH("Checker"&amp;ADDRESS(ROW(),COLUMN(),4),L!$A:$A,0)-1,SL,,)</f>
        <v xml:space="preserve">Geben Sie im Reiter „Schmelzöfenliste“ eine Liste von Gold-Schmelzöfen ein, die Material für die Lieferkette beitragen  </v>
      </c>
      <c r="K64" s="198">
        <f>IF(H17+H22&gt;0,1,0)</f>
        <v>0</v>
      </c>
      <c r="L64" s="22" t="str">
        <f ca="1">OFFSET(L!$C$1,MATCH("Checker"&amp;ADDRESS(ROW(),COLUMN(),4),L!$A:$A,0)-1,SL,,)</f>
        <v>Bitte beantworten Sie die Fragen 1 und 2 auf Erklärung Registerkarte</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Vollständig</v>
      </c>
      <c r="J65" s="22" t="str">
        <f ca="1">OFFSET(L!$C$1,MATCH("Checker"&amp;ADDRESS(ROW(),COLUMN(),4),L!$A:$A,0)-1,SL,,)</f>
        <v xml:space="preserve">Geben Sie im Reiter „Schmelzöfenliste“ eine Liste von Tungsten-Schmelzöfen ein, die Material für die Lieferkette beitragen  </v>
      </c>
      <c r="K65" s="198">
        <f>IF(H18+H23&gt;0,1,0)</f>
        <v>0</v>
      </c>
      <c r="L65" s="22" t="str">
        <f ca="1">OFFSET(L!$C$1,MATCH("Checker"&amp;ADDRESS(ROW(),COLUMN(),4),L!$A:$A,0)-1,SL,,)</f>
        <v>Bitte beantworten Sie die Fragen 1 und 2 auf Erklärung Registerkarte</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Vollständig</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4" t="str">
        <f ca="1">OFFSET(L!$C$1,MATCH("Product List"&amp;ADDRESS(ROW(),COLUMN(),4),L!$A:$A,0)-1,SL,,)</f>
        <v>Abschluss nur erforderlich, wenn die Ebene "Produkt (oder eine Liste von Produkten)" auf der "Erklärung" Arbeitsblatt ausgewählt wurde-</v>
      </c>
      <c r="B1" s="425"/>
      <c r="C1" s="425"/>
      <c r="D1" s="425"/>
      <c r="E1" s="150"/>
    </row>
    <row r="2" spans="1:6">
      <c r="A2" s="29"/>
      <c r="B2" s="152"/>
      <c r="C2" s="152"/>
      <c r="D2"/>
      <c r="E2" s="30"/>
    </row>
    <row r="3" spans="1:6">
      <c r="A3" s="29"/>
      <c r="B3" s="152"/>
      <c r="C3" s="152"/>
      <c r="D3" s="152"/>
      <c r="E3" s="30"/>
    </row>
    <row r="4" spans="1:6" ht="15.75" customHeight="1">
      <c r="A4" s="29"/>
      <c r="B4" s="423" t="s">
        <v>1357</v>
      </c>
      <c r="C4" s="423"/>
      <c r="D4" s="423"/>
      <c r="E4" s="30"/>
    </row>
    <row r="5" spans="1:6" ht="15.75">
      <c r="A5" s="165"/>
      <c r="B5" s="167" t="str">
        <f ca="1">OFFSET(L!$C$1,MATCH("Product List"&amp;ADDRESS(ROW(),COLUMN(),4),L!$A:$A,0)-1,SL,,)</f>
        <v>Produkt- oder Artikelnummer (*)</v>
      </c>
      <c r="C5" s="167" t="str">
        <f ca="1">OFFSET(L!$C$1,MATCH("Product List"&amp;ADDRESS(ROW(),COLUMN(),4),L!$A:$A,0)-1,SL,,)</f>
        <v>Produkt- oder Artikelbeschreibung</v>
      </c>
      <c r="D5" s="89" t="str">
        <f ca="1">OFFSET(L!$C$1,MATCH("Product List"&amp;ADDRESS(ROW(),COLUMN(),4),L!$A:$A,0)-1,SL,,)</f>
        <v>Kommentare</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6" t="str">
        <f ca="1">OFFSET(L!$C$1,MATCH("General"&amp;"Cpy",L!$A:$A,0)-1,SL,,)</f>
        <v>© 2017 Conflict-Free Sourcing Initiative. All rights reserved.</v>
      </c>
      <c r="C1001" s="426"/>
      <c r="D1001" s="426"/>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baseColWidth="10"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7" t="str">
        <f ca="1">OFFSET(L!$C$1,MATCH("Smelter Look-up"&amp;ADDRESS(ROW(),COLUMN(),4),L!$A:$A,0)-1,SL,,)</f>
        <v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CFSI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27"/>
      <c r="C1" s="427"/>
      <c r="D1" s="427"/>
      <c r="E1" s="427"/>
      <c r="F1" s="427"/>
      <c r="G1" s="427"/>
    </row>
    <row r="2" spans="1:13">
      <c r="A2" s="428"/>
      <c r="B2" s="428"/>
      <c r="C2" s="428"/>
      <c r="D2" s="428"/>
      <c r="E2" s="428"/>
      <c r="F2" s="428"/>
      <c r="G2" s="428"/>
      <c r="H2" s="428"/>
      <c r="I2" s="428"/>
    </row>
    <row r="3" spans="1:13">
      <c r="A3" s="428"/>
      <c r="B3" s="428"/>
      <c r="C3" s="428"/>
      <c r="D3" s="428"/>
      <c r="E3" s="428"/>
      <c r="F3" s="428"/>
      <c r="G3" s="428"/>
      <c r="H3" s="428"/>
      <c r="I3" s="428"/>
    </row>
    <row r="4" spans="1:13" s="280" customFormat="1" ht="51">
      <c r="A4" s="278" t="str">
        <f ca="1">OFFSET(L!$C$1,MATCH("Smelter Look-up"&amp;ADDRESS(ROW(),COLUMN(),4),L!$A:$A,0)-1,SL,,)</f>
        <v>Metall</v>
      </c>
      <c r="B4" s="278" t="str">
        <f ca="1">OFFSET(L!$C$1,MATCH("Smelter Look-up"&amp;ADDRESS(ROW(),COLUMN(),4),L!$A:$A,0)-1,SL,,)</f>
        <v>Schmelzofensuche (*)</v>
      </c>
      <c r="C4" s="278" t="str">
        <f ca="1">OFFSET(L!$C$1,MATCH("Smelter Look-up"&amp;ADDRESS(ROW(),COLUMN(),4),L!$A:$A,0)-1,SL,,)</f>
        <v>Standard Schmelzhütten Namen</v>
      </c>
      <c r="D4" s="278" t="str">
        <f ca="1">OFFSET(L!$C$1,MATCH("Smelter Look-up"&amp;ADDRESS(ROW(),COLUMN(),4),L!$A:$A,0)-1,SL,,)</f>
        <v>Schmelzhütte: Land</v>
      </c>
      <c r="E4" s="278" t="str">
        <f ca="1">OFFSET(L!$C$1,MATCH("Smelter Look-up"&amp;ADDRESS(ROW(),COLUMN(),4),L!$A:$A,0)-1,SL,,)</f>
        <v>Schmelzofen-ID</v>
      </c>
      <c r="F4" s="278" t="str">
        <f ca="1">OFFSET(L!$C$1,MATCH("Smelter Look-up"&amp;ADDRESS(ROW(),COLUMN(),4),L!$A:$A,0)-1,SL,,)</f>
        <v>Quelle der Schmelzhütte Id-Nummer</v>
      </c>
      <c r="G4" s="278" t="str">
        <f ca="1">OFFSET(L!$C$1,MATCH("Smelter Look-up"&amp;ADDRESS(ROW(),COLUMN(),4),L!$A:$A,0)-1,SL,,)</f>
        <v>Schmelzhütten: Straße</v>
      </c>
      <c r="H4" s="278" t="str">
        <f ca="1">OFFSET(L!$C$1,MATCH("Smelter Look-up"&amp;ADDRESS(ROW(),COLUMN(),4),L!$A:$A,0)-1,SL,,)</f>
        <v>Schmelzhütten: Stadt</v>
      </c>
      <c r="I4" s="278" t="str">
        <f ca="1">OFFSET(L!$C$1,MATCH("Smelter Look-up"&amp;ADDRESS(ROW(),COLUMN(),4),L!$A:$A,0)-1,SL,,)</f>
        <v>Schmelzhütten: Bundesland/Provinz</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baseColWidth="10"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9.75">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28.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56.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7">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80.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42.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0.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7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85.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Hans-Jürgen Melhardt</cp:lastModifiedBy>
  <cp:lastPrinted>2015-04-21T20:47:43Z</cp:lastPrinted>
  <dcterms:created xsi:type="dcterms:W3CDTF">2010-06-21T21:00:23Z</dcterms:created>
  <dcterms:modified xsi:type="dcterms:W3CDTF">2018-08-09T06:21:10Z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